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avforskningsinstituttet.sharepoint.com/sites/hi/nmkl/nordval/Shared Documents/Protocols and forms/NordVal Protocol 1 Mirco/Year 2024-2026/"/>
    </mc:Choice>
  </mc:AlternateContent>
  <xr:revisionPtr revIDLastSave="31" documentId="14_{AECDF84A-4B24-4078-B4C9-FB575CBB4E06}" xr6:coauthVersionLast="47" xr6:coauthVersionMax="47" xr10:uidLastSave="{90428164-97E3-4D35-9D8C-9F70FF09C5CF}"/>
  <bookViews>
    <workbookView xWindow="28680" yWindow="-120" windowWidth="29040" windowHeight="15720" xr2:uid="{7C944032-8D03-40D2-87FD-296BC75887DB}"/>
  </bookViews>
  <sheets>
    <sheet name="MCS" sheetId="1" r:id="rId1"/>
    <sheet name="IL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38" i="1"/>
  <c r="I59" i="2" l="1"/>
  <c r="S71" i="1"/>
  <c r="S66" i="1"/>
  <c r="S65" i="1"/>
  <c r="S64" i="1"/>
  <c r="S63" i="1"/>
  <c r="S62" i="1"/>
  <c r="S80" i="1"/>
  <c r="S70" i="1"/>
  <c r="S54" i="1"/>
  <c r="S69" i="1"/>
  <c r="S68" i="1"/>
  <c r="S67" i="1"/>
  <c r="S61" i="1"/>
  <c r="S60" i="1"/>
  <c r="S59" i="1"/>
  <c r="S58" i="1"/>
  <c r="S57" i="1"/>
  <c r="S56" i="1"/>
  <c r="S55" i="1"/>
  <c r="S53" i="1"/>
  <c r="S52" i="1"/>
  <c r="S51" i="1"/>
  <c r="S47" i="1"/>
  <c r="R50" i="1"/>
  <c r="O7" i="1"/>
  <c r="R47" i="1"/>
  <c r="S50" i="1"/>
  <c r="F48" i="2"/>
  <c r="AD43" i="2"/>
  <c r="AC43" i="2"/>
  <c r="AB43" i="2"/>
  <c r="I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Z43" i="2"/>
  <c r="Y43" i="2"/>
  <c r="X43" i="2"/>
  <c r="V43" i="2"/>
  <c r="U43" i="2"/>
  <c r="T43" i="2"/>
  <c r="R43" i="2"/>
  <c r="Q43" i="2"/>
  <c r="P43" i="2"/>
  <c r="N43" i="2"/>
  <c r="M43" i="2"/>
  <c r="L43" i="2"/>
  <c r="H43" i="2"/>
  <c r="F43" i="2"/>
  <c r="E43" i="2"/>
  <c r="D43" i="2"/>
  <c r="T25" i="2" l="1"/>
  <c r="S25" i="2"/>
  <c r="R25" i="2"/>
  <c r="Q25" i="2"/>
  <c r="P25" i="2"/>
  <c r="O25" i="2"/>
  <c r="N25" i="2"/>
  <c r="M25" i="2"/>
  <c r="L25" i="2"/>
  <c r="H25" i="2"/>
  <c r="G25" i="2"/>
  <c r="F25" i="2"/>
  <c r="E25" i="2"/>
  <c r="D25" i="2"/>
  <c r="C25" i="2"/>
  <c r="P28" i="2" l="1"/>
  <c r="D28" i="2"/>
  <c r="G74" i="1" l="1"/>
  <c r="F74" i="1"/>
  <c r="H74" i="1"/>
  <c r="F78" i="1"/>
  <c r="K74" i="1"/>
  <c r="J74" i="1"/>
  <c r="I74" i="1"/>
  <c r="E74" i="1"/>
  <c r="D74" i="1"/>
  <c r="M73" i="1"/>
  <c r="L73" i="1"/>
  <c r="M72" i="1"/>
  <c r="L72" i="1"/>
  <c r="M71" i="1"/>
  <c r="L71" i="1"/>
  <c r="K70" i="1"/>
  <c r="J70" i="1"/>
  <c r="I70" i="1"/>
  <c r="H70" i="1"/>
  <c r="G70" i="1"/>
  <c r="F70" i="1"/>
  <c r="E70" i="1"/>
  <c r="D70" i="1"/>
  <c r="M69" i="1"/>
  <c r="L69" i="1"/>
  <c r="M68" i="1"/>
  <c r="L68" i="1"/>
  <c r="M67" i="1"/>
  <c r="L67" i="1"/>
  <c r="H38" i="1"/>
  <c r="G38" i="1"/>
  <c r="F38" i="1"/>
  <c r="E38" i="1"/>
  <c r="D38" i="1"/>
  <c r="J37" i="1"/>
  <c r="K37" i="1" s="1"/>
  <c r="J36" i="1"/>
  <c r="K36" i="1" s="1"/>
  <c r="J35" i="1"/>
  <c r="I35" i="1"/>
  <c r="I38" i="1" s="1"/>
  <c r="H34" i="1"/>
  <c r="G34" i="1"/>
  <c r="F34" i="1"/>
  <c r="E34" i="1"/>
  <c r="D34" i="1"/>
  <c r="J33" i="1"/>
  <c r="K33" i="1" s="1"/>
  <c r="J32" i="1"/>
  <c r="K32" i="1" s="1"/>
  <c r="J31" i="1"/>
  <c r="I31" i="1"/>
  <c r="H66" i="1"/>
  <c r="G66" i="1"/>
  <c r="F66" i="1"/>
  <c r="H62" i="1"/>
  <c r="G62" i="1"/>
  <c r="F62" i="1"/>
  <c r="H58" i="1"/>
  <c r="G58" i="1"/>
  <c r="F58" i="1"/>
  <c r="H54" i="1"/>
  <c r="G54" i="1"/>
  <c r="F54" i="1"/>
  <c r="H50" i="1"/>
  <c r="G50" i="1"/>
  <c r="F50" i="1"/>
  <c r="M47" i="1"/>
  <c r="L47" i="1"/>
  <c r="H78" i="1"/>
  <c r="G78" i="1"/>
  <c r="M77" i="1"/>
  <c r="M76" i="1"/>
  <c r="M75" i="1"/>
  <c r="M65" i="1"/>
  <c r="M64" i="1"/>
  <c r="M63" i="1"/>
  <c r="M61" i="1"/>
  <c r="M60" i="1"/>
  <c r="M59" i="1"/>
  <c r="M57" i="1"/>
  <c r="M56" i="1"/>
  <c r="M55" i="1"/>
  <c r="M53" i="1"/>
  <c r="M52" i="1"/>
  <c r="M51" i="1"/>
  <c r="M49" i="1"/>
  <c r="M48" i="1"/>
  <c r="L77" i="1"/>
  <c r="L76" i="1"/>
  <c r="L75" i="1"/>
  <c r="L65" i="1"/>
  <c r="L64" i="1"/>
  <c r="L63" i="1"/>
  <c r="L61" i="1"/>
  <c r="L60" i="1"/>
  <c r="L59" i="1"/>
  <c r="L57" i="1"/>
  <c r="L56" i="1"/>
  <c r="L55" i="1"/>
  <c r="L53" i="1"/>
  <c r="L52" i="1"/>
  <c r="L51" i="1"/>
  <c r="L49" i="1"/>
  <c r="L48" i="1"/>
  <c r="D62" i="1"/>
  <c r="K78" i="1"/>
  <c r="J78" i="1"/>
  <c r="I78" i="1"/>
  <c r="E78" i="1"/>
  <c r="D78" i="1"/>
  <c r="K66" i="1"/>
  <c r="J66" i="1"/>
  <c r="I66" i="1"/>
  <c r="E66" i="1"/>
  <c r="D66" i="1"/>
  <c r="K62" i="1"/>
  <c r="J62" i="1"/>
  <c r="I62" i="1"/>
  <c r="E62" i="1"/>
  <c r="K58" i="1"/>
  <c r="J58" i="1"/>
  <c r="I58" i="1"/>
  <c r="E58" i="1"/>
  <c r="D58" i="1"/>
  <c r="K54" i="1"/>
  <c r="J54" i="1"/>
  <c r="I54" i="1"/>
  <c r="E54" i="1"/>
  <c r="D54" i="1"/>
  <c r="K50" i="1"/>
  <c r="J50" i="1"/>
  <c r="I50" i="1"/>
  <c r="E50" i="1"/>
  <c r="D50" i="1"/>
  <c r="J29" i="1"/>
  <c r="K29" i="1" s="1"/>
  <c r="J28" i="1"/>
  <c r="K28" i="1" s="1"/>
  <c r="O28" i="1" s="1"/>
  <c r="J27" i="1"/>
  <c r="J25" i="1"/>
  <c r="K25" i="1" s="1"/>
  <c r="O25" i="1" s="1"/>
  <c r="J24" i="1"/>
  <c r="K24" i="1" s="1"/>
  <c r="O24" i="1" s="1"/>
  <c r="J23" i="1"/>
  <c r="J21" i="1"/>
  <c r="K21" i="1" s="1"/>
  <c r="J20" i="1"/>
  <c r="K20" i="1" s="1"/>
  <c r="J19" i="1"/>
  <c r="J17" i="1"/>
  <c r="J16" i="1"/>
  <c r="J15" i="1"/>
  <c r="J13" i="1"/>
  <c r="J12" i="1"/>
  <c r="J11" i="1"/>
  <c r="I27" i="1"/>
  <c r="I23" i="1"/>
  <c r="I19" i="1"/>
  <c r="I17" i="1"/>
  <c r="I16" i="1"/>
  <c r="I15" i="1"/>
  <c r="J9" i="1"/>
  <c r="J8" i="1"/>
  <c r="K8" i="1" s="1"/>
  <c r="J7" i="1"/>
  <c r="I13" i="1"/>
  <c r="I12" i="1"/>
  <c r="I11" i="1"/>
  <c r="D10" i="1"/>
  <c r="H26" i="1"/>
  <c r="F26" i="1"/>
  <c r="G26" i="1"/>
  <c r="E26" i="1"/>
  <c r="D26" i="1"/>
  <c r="H22" i="1"/>
  <c r="F22" i="1"/>
  <c r="G22" i="1"/>
  <c r="E22" i="1"/>
  <c r="D22" i="1"/>
  <c r="H18" i="1"/>
  <c r="F18" i="1"/>
  <c r="G18" i="1"/>
  <c r="E18" i="1"/>
  <c r="D18" i="1"/>
  <c r="H14" i="1"/>
  <c r="F14" i="1"/>
  <c r="G14" i="1"/>
  <c r="E14" i="1"/>
  <c r="D14" i="1"/>
  <c r="I7" i="1"/>
  <c r="H30" i="1"/>
  <c r="F30" i="1"/>
  <c r="G30" i="1"/>
  <c r="E30" i="1"/>
  <c r="D30" i="1"/>
  <c r="H10" i="1"/>
  <c r="F10" i="1"/>
  <c r="G10" i="1"/>
  <c r="E10" i="1"/>
  <c r="E80" i="1" l="1"/>
  <c r="D80" i="1"/>
  <c r="N68" i="1"/>
  <c r="J38" i="1"/>
  <c r="N69" i="1"/>
  <c r="P69" i="1" s="1"/>
  <c r="N72" i="1"/>
  <c r="O72" i="1" s="1"/>
  <c r="G80" i="1"/>
  <c r="H80" i="1"/>
  <c r="K31" i="1"/>
  <c r="K34" i="1" s="1"/>
  <c r="O34" i="1" s="1"/>
  <c r="G40" i="1"/>
  <c r="F80" i="1"/>
  <c r="J34" i="1"/>
  <c r="N73" i="1"/>
  <c r="O73" i="1" s="1"/>
  <c r="M74" i="1"/>
  <c r="N67" i="1"/>
  <c r="O67" i="1" s="1"/>
  <c r="N71" i="1"/>
  <c r="P71" i="1" s="1"/>
  <c r="L74" i="1"/>
  <c r="L70" i="1"/>
  <c r="M70" i="1"/>
  <c r="S72" i="1"/>
  <c r="R72" i="1"/>
  <c r="P72" i="1"/>
  <c r="Q72" i="1"/>
  <c r="P73" i="1"/>
  <c r="R68" i="1"/>
  <c r="Q68" i="1"/>
  <c r="P68" i="1"/>
  <c r="O68" i="1"/>
  <c r="R69" i="1"/>
  <c r="Q69" i="1"/>
  <c r="F40" i="1"/>
  <c r="D40" i="1"/>
  <c r="N56" i="1"/>
  <c r="R56" i="1" s="1"/>
  <c r="N57" i="1"/>
  <c r="Q57" i="1" s="1"/>
  <c r="I34" i="1"/>
  <c r="E40" i="1"/>
  <c r="H40" i="1"/>
  <c r="N65" i="1"/>
  <c r="P65" i="1" s="1"/>
  <c r="K7" i="1"/>
  <c r="M7" i="1" s="1"/>
  <c r="K35" i="1"/>
  <c r="N59" i="1"/>
  <c r="M62" i="1"/>
  <c r="N62" i="1" s="1"/>
  <c r="Q62" i="1" s="1"/>
  <c r="N76" i="1"/>
  <c r="O76" i="1" s="1"/>
  <c r="N60" i="1"/>
  <c r="Q60" i="1" s="1"/>
  <c r="N53" i="1"/>
  <c r="O53" i="1" s="1"/>
  <c r="N77" i="1"/>
  <c r="Q77" i="1" s="1"/>
  <c r="L62" i="1"/>
  <c r="N61" i="1"/>
  <c r="P61" i="1" s="1"/>
  <c r="N63" i="1"/>
  <c r="P63" i="1" s="1"/>
  <c r="N47" i="1"/>
  <c r="N48" i="1"/>
  <c r="S48" i="1" s="1"/>
  <c r="N64" i="1"/>
  <c r="O64" i="1" s="1"/>
  <c r="N49" i="1"/>
  <c r="Q49" i="1" s="1"/>
  <c r="N75" i="1"/>
  <c r="Q75" i="1" s="1"/>
  <c r="N52" i="1"/>
  <c r="P52" i="1" s="1"/>
  <c r="N51" i="1"/>
  <c r="R51" i="1" s="1"/>
  <c r="M54" i="1"/>
  <c r="N55" i="1"/>
  <c r="P55" i="1" s="1"/>
  <c r="L54" i="1"/>
  <c r="L66" i="1"/>
  <c r="L28" i="1"/>
  <c r="M58" i="1"/>
  <c r="M66" i="1"/>
  <c r="K13" i="1"/>
  <c r="O13" i="1" s="1"/>
  <c r="L58" i="1"/>
  <c r="Q56" i="1"/>
  <c r="L78" i="1"/>
  <c r="M50" i="1"/>
  <c r="L50" i="1"/>
  <c r="M78" i="1"/>
  <c r="K23" i="1"/>
  <c r="O23" i="1" s="1"/>
  <c r="O56" i="1"/>
  <c r="O57" i="1"/>
  <c r="P56" i="1"/>
  <c r="P57" i="1"/>
  <c r="N21" i="1"/>
  <c r="N24" i="1"/>
  <c r="N25" i="1"/>
  <c r="N28" i="1"/>
  <c r="K19" i="1"/>
  <c r="L24" i="1"/>
  <c r="L21" i="1"/>
  <c r="L25" i="1"/>
  <c r="O21" i="1"/>
  <c r="M24" i="1"/>
  <c r="M25" i="1"/>
  <c r="M21" i="1"/>
  <c r="M28" i="1"/>
  <c r="I80" i="1"/>
  <c r="K11" i="1"/>
  <c r="K27" i="1"/>
  <c r="K12" i="1"/>
  <c r="L29" i="1"/>
  <c r="M29" i="1"/>
  <c r="N29" i="1"/>
  <c r="O29" i="1"/>
  <c r="K15" i="1"/>
  <c r="L8" i="1"/>
  <c r="L20" i="1"/>
  <c r="M8" i="1"/>
  <c r="M20" i="1"/>
  <c r="N8" i="1"/>
  <c r="N20" i="1"/>
  <c r="O8" i="1"/>
  <c r="O20" i="1"/>
  <c r="J80" i="1"/>
  <c r="K80" i="1"/>
  <c r="R57" i="1"/>
  <c r="K17" i="1"/>
  <c r="K16" i="1"/>
  <c r="J30" i="1"/>
  <c r="J26" i="1"/>
  <c r="J18" i="1"/>
  <c r="J10" i="1"/>
  <c r="K9" i="1"/>
  <c r="I18" i="1"/>
  <c r="J22" i="1"/>
  <c r="J14" i="1"/>
  <c r="I30" i="1"/>
  <c r="I26" i="1"/>
  <c r="I22" i="1"/>
  <c r="I14" i="1"/>
  <c r="I10" i="1"/>
  <c r="Q47" i="1" l="1"/>
  <c r="L34" i="1"/>
  <c r="O71" i="1"/>
  <c r="L31" i="1"/>
  <c r="I40" i="1"/>
  <c r="L80" i="1"/>
  <c r="M31" i="1"/>
  <c r="O31" i="1"/>
  <c r="N31" i="1"/>
  <c r="M34" i="1"/>
  <c r="O69" i="1"/>
  <c r="R73" i="1"/>
  <c r="N34" i="1"/>
  <c r="Q73" i="1"/>
  <c r="S73" i="1"/>
  <c r="L7" i="1"/>
  <c r="S76" i="1"/>
  <c r="R71" i="1"/>
  <c r="N70" i="1"/>
  <c r="R70" i="1" s="1"/>
  <c r="N74" i="1"/>
  <c r="S74" i="1" s="1"/>
  <c r="P67" i="1"/>
  <c r="Q67" i="1"/>
  <c r="R67" i="1"/>
  <c r="Q71" i="1"/>
  <c r="O48" i="1"/>
  <c r="O65" i="1"/>
  <c r="Q65" i="1"/>
  <c r="N7" i="1"/>
  <c r="M19" i="1"/>
  <c r="O63" i="1"/>
  <c r="R77" i="1"/>
  <c r="O62" i="1"/>
  <c r="Q59" i="1"/>
  <c r="J40" i="1"/>
  <c r="P59" i="1"/>
  <c r="O59" i="1"/>
  <c r="Q63" i="1"/>
  <c r="K38" i="1"/>
  <c r="O35" i="1"/>
  <c r="N35" i="1"/>
  <c r="M35" i="1"/>
  <c r="L35" i="1"/>
  <c r="N13" i="1"/>
  <c r="R76" i="1"/>
  <c r="O60" i="1"/>
  <c r="P60" i="1"/>
  <c r="S49" i="1"/>
  <c r="Q51" i="1"/>
  <c r="O51" i="1"/>
  <c r="P51" i="1"/>
  <c r="S77" i="1"/>
  <c r="R61" i="1"/>
  <c r="O55" i="1"/>
  <c r="M13" i="1"/>
  <c r="P77" i="1"/>
  <c r="R60" i="1"/>
  <c r="Q52" i="1"/>
  <c r="P76" i="1"/>
  <c r="Q61" i="1"/>
  <c r="O52" i="1"/>
  <c r="Q76" i="1"/>
  <c r="R64" i="1"/>
  <c r="O61" i="1"/>
  <c r="P53" i="1"/>
  <c r="R55" i="1"/>
  <c r="O77" i="1"/>
  <c r="Q53" i="1"/>
  <c r="N54" i="1"/>
  <c r="O54" i="1" s="1"/>
  <c r="P49" i="1"/>
  <c r="O49" i="1"/>
  <c r="N66" i="1"/>
  <c r="R66" i="1" s="1"/>
  <c r="Q55" i="1"/>
  <c r="Q64" i="1"/>
  <c r="Q48" i="1"/>
  <c r="P48" i="1"/>
  <c r="R48" i="1"/>
  <c r="P47" i="1"/>
  <c r="O47" i="1"/>
  <c r="P64" i="1"/>
  <c r="N58" i="1"/>
  <c r="O58" i="1" s="1"/>
  <c r="P62" i="1"/>
  <c r="R49" i="1"/>
  <c r="N50" i="1"/>
  <c r="L13" i="1"/>
  <c r="N23" i="1"/>
  <c r="L23" i="1"/>
  <c r="M23" i="1"/>
  <c r="N78" i="1"/>
  <c r="P78" i="1" s="1"/>
  <c r="N19" i="1"/>
  <c r="O75" i="1"/>
  <c r="P75" i="1"/>
  <c r="M80" i="1"/>
  <c r="R53" i="1"/>
  <c r="R65" i="1"/>
  <c r="L19" i="1"/>
  <c r="O19" i="1"/>
  <c r="R59" i="1"/>
  <c r="M15" i="1"/>
  <c r="L15" i="1"/>
  <c r="O15" i="1"/>
  <c r="N15" i="1"/>
  <c r="O16" i="1"/>
  <c r="N16" i="1"/>
  <c r="M16" i="1"/>
  <c r="L16" i="1"/>
  <c r="O9" i="1"/>
  <c r="M9" i="1"/>
  <c r="N9" i="1"/>
  <c r="L9" i="1"/>
  <c r="L12" i="1"/>
  <c r="O12" i="1"/>
  <c r="N12" i="1"/>
  <c r="M12" i="1"/>
  <c r="N27" i="1"/>
  <c r="O27" i="1"/>
  <c r="M27" i="1"/>
  <c r="L27" i="1"/>
  <c r="O17" i="1"/>
  <c r="N17" i="1"/>
  <c r="M17" i="1"/>
  <c r="L17" i="1"/>
  <c r="M11" i="1"/>
  <c r="N11" i="1"/>
  <c r="L11" i="1"/>
  <c r="O11" i="1"/>
  <c r="R62" i="1"/>
  <c r="R52" i="1"/>
  <c r="R75" i="1"/>
  <c r="S75" i="1"/>
  <c r="R63" i="1"/>
  <c r="K22" i="1"/>
  <c r="K26" i="1"/>
  <c r="K18" i="1"/>
  <c r="K14" i="1"/>
  <c r="K10" i="1"/>
  <c r="K30" i="1"/>
  <c r="O70" i="1" l="1"/>
  <c r="P70" i="1"/>
  <c r="Q70" i="1"/>
  <c r="N80" i="1"/>
  <c r="Q80" i="1" s="1"/>
  <c r="O50" i="1"/>
  <c r="Q50" i="1"/>
  <c r="O74" i="1"/>
  <c r="Q74" i="1"/>
  <c r="R74" i="1"/>
  <c r="P74" i="1"/>
  <c r="K40" i="1"/>
  <c r="O38" i="1"/>
  <c r="N38" i="1"/>
  <c r="M38" i="1"/>
  <c r="L38" i="1"/>
  <c r="O66" i="1"/>
  <c r="P66" i="1"/>
  <c r="P50" i="1"/>
  <c r="Q66" i="1"/>
  <c r="Q58" i="1"/>
  <c r="P58" i="1"/>
  <c r="R58" i="1"/>
  <c r="P54" i="1"/>
  <c r="Q54" i="1"/>
  <c r="O78" i="1"/>
  <c r="O80" i="1"/>
  <c r="Q78" i="1"/>
  <c r="R54" i="1"/>
  <c r="N10" i="1"/>
  <c r="O10" i="1"/>
  <c r="L10" i="1"/>
  <c r="M10" i="1"/>
  <c r="O14" i="1"/>
  <c r="N14" i="1"/>
  <c r="M14" i="1"/>
  <c r="L14" i="1"/>
  <c r="O30" i="1"/>
  <c r="N30" i="1"/>
  <c r="M30" i="1"/>
  <c r="L30" i="1"/>
  <c r="O26" i="1"/>
  <c r="N26" i="1"/>
  <c r="M26" i="1"/>
  <c r="L26" i="1"/>
  <c r="O18" i="1"/>
  <c r="N18" i="1"/>
  <c r="M18" i="1"/>
  <c r="L18" i="1"/>
  <c r="L22" i="1"/>
  <c r="N22" i="1"/>
  <c r="M22" i="1"/>
  <c r="O22" i="1"/>
  <c r="S78" i="1"/>
  <c r="R78" i="1"/>
  <c r="P80" i="1" l="1"/>
  <c r="O40" i="1"/>
  <c r="L40" i="1"/>
  <c r="N40" i="1"/>
  <c r="M40" i="1"/>
  <c r="R80" i="1"/>
  <c r="F47" i="2"/>
  <c r="F49" i="2"/>
  <c r="H55" i="2" s="1"/>
  <c r="F45" i="2"/>
  <c r="G54" i="2" s="1"/>
  <c r="F46" i="2"/>
  <c r="G55" i="2" s="1"/>
  <c r="J43" i="2"/>
  <c r="I60" i="2" l="1"/>
  <c r="H54" i="2"/>
  <c r="I58" i="2" s="1"/>
  <c r="J55" i="2" l="1"/>
  <c r="I57" i="2"/>
</calcChain>
</file>

<file path=xl/sharedStrings.xml><?xml version="1.0" encoding="utf-8"?>
<sst xmlns="http://schemas.openxmlformats.org/spreadsheetml/2006/main" count="603" uniqueCount="98">
  <si>
    <t>Sensitivity study - Paired study</t>
  </si>
  <si>
    <t>Categories</t>
  </si>
  <si>
    <t xml:space="preserve">Type </t>
  </si>
  <si>
    <t>PA</t>
  </si>
  <si>
    <t>NA</t>
  </si>
  <si>
    <t>PD</t>
  </si>
  <si>
    <t>ND(FNalt)</t>
  </si>
  <si>
    <t>PD(FPalt)</t>
  </si>
  <si>
    <t>TND</t>
  </si>
  <si>
    <t>TNA</t>
  </si>
  <si>
    <t>N</t>
  </si>
  <si>
    <t>SEalt (%)</t>
  </si>
  <si>
    <t>SEref(%)</t>
  </si>
  <si>
    <t>RT(%)</t>
  </si>
  <si>
    <t>FPR(%)</t>
  </si>
  <si>
    <t>FN(%)</t>
  </si>
  <si>
    <t>Total 1</t>
  </si>
  <si>
    <t>Total 2</t>
  </si>
  <si>
    <t>Total 3</t>
  </si>
  <si>
    <t>Total 4</t>
  </si>
  <si>
    <t>Total 5</t>
  </si>
  <si>
    <t>Total 6</t>
  </si>
  <si>
    <t xml:space="preserve">Total 1- 6 </t>
  </si>
  <si>
    <t>Sensitivity study - Unpaired study</t>
  </si>
  <si>
    <t>PA(FPalt)</t>
  </si>
  <si>
    <t>NA(FNalt)</t>
  </si>
  <si>
    <t>ND</t>
  </si>
  <si>
    <t xml:space="preserve"> </t>
  </si>
  <si>
    <t>Complete the white cells of the tables, and the results will be shown in the yellow cells</t>
  </si>
  <si>
    <t>Method comparison study (MCS) - review of qualitative results</t>
  </si>
  <si>
    <t>Total 7</t>
  </si>
  <si>
    <t>Total  7</t>
  </si>
  <si>
    <t>Total  8</t>
  </si>
  <si>
    <t>Total 1- 8</t>
  </si>
  <si>
    <t>Total 8</t>
  </si>
  <si>
    <t>Complete the white cells of the tables</t>
  </si>
  <si>
    <t>REFERENE METOD</t>
  </si>
  <si>
    <t>Number of positive results at different  levels</t>
  </si>
  <si>
    <t>ALTERNATIVE METHOD</t>
  </si>
  <si>
    <t>Number of positive results before and after confirmation at different contamination levels</t>
  </si>
  <si>
    <t>L0</t>
  </si>
  <si>
    <t>L1</t>
  </si>
  <si>
    <t>L2</t>
  </si>
  <si>
    <t>LO</t>
  </si>
  <si>
    <t>Collaborators</t>
  </si>
  <si>
    <t>before conf.</t>
  </si>
  <si>
    <t>after conf.</t>
  </si>
  <si>
    <t>Total</t>
  </si>
  <si>
    <t>Specificity REF</t>
  </si>
  <si>
    <t>SPref(%)</t>
  </si>
  <si>
    <t>Specificity Alt</t>
  </si>
  <si>
    <t>SPalt(%)</t>
  </si>
  <si>
    <t>Reference method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</si>
  <si>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</si>
  <si>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</si>
  <si>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</si>
  <si>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</si>
  <si>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</si>
  <si>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</si>
  <si>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</si>
  <si>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</si>
  <si>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</si>
  <si>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</si>
  <si>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</si>
  <si>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C</t>
  </si>
  <si>
    <t xml:space="preserve">End result </t>
  </si>
  <si>
    <t>Ref.method</t>
  </si>
  <si>
    <t>Alt. Method</t>
  </si>
  <si>
    <t>call</t>
  </si>
  <si>
    <t>+</t>
  </si>
  <si>
    <t>-</t>
  </si>
  <si>
    <t>cofirmed</t>
  </si>
  <si>
    <t xml:space="preserve"> -</t>
  </si>
  <si>
    <t>Paired Study</t>
  </si>
  <si>
    <t>PD (FPalt)</t>
  </si>
  <si>
    <t>Sample</t>
  </si>
  <si>
    <t xml:space="preserve">E </t>
  </si>
  <si>
    <t xml:space="preserve">G </t>
  </si>
  <si>
    <t xml:space="preserve">H </t>
  </si>
  <si>
    <t xml:space="preserve">PA </t>
  </si>
  <si>
    <t>Postive aggrement</t>
  </si>
  <si>
    <t>Negative deviation</t>
  </si>
  <si>
    <t>Negative agreement due to false neg.</t>
  </si>
  <si>
    <t>Positive deviation (Fals postivie)</t>
  </si>
  <si>
    <t>Level X (1 or 2)</t>
  </si>
  <si>
    <t xml:space="preserve">Level </t>
  </si>
  <si>
    <t xml:space="preserve">Response </t>
  </si>
  <si>
    <t>Pos.  (R+)</t>
  </si>
  <si>
    <t>Neg. (R-)</t>
  </si>
  <si>
    <t>Alternative method Pos. (A+)</t>
  </si>
  <si>
    <t>Alternative method Neg. (A-)</t>
  </si>
  <si>
    <t>Sensitivity alternative method, SEalt(%)</t>
  </si>
  <si>
    <t>Sensitivity reference method, SEref(%)</t>
  </si>
  <si>
    <t>Realtive trueness (%)</t>
  </si>
  <si>
    <t>False postive ratio , FPR (%)</t>
  </si>
  <si>
    <t>Postive deviation</t>
  </si>
  <si>
    <t>total positives</t>
  </si>
  <si>
    <t>FNR(%)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</si>
</sst>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rgb="FF032C30"/>
      <name val="Avenir Next LT Pro"/>
      <family val="2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 vertical="center" indent="2" readingOrder="1"/>
    </xf>
    <xf numFmtId="0" fontId="1" fillId="2" borderId="0" xfId="0" applyFont="1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6" fillId="0" borderId="0" xfId="0" applyFont="1"/>
    <xf numFmtId="0" fontId="7" fillId="5" borderId="0" xfId="0" applyFont="1" applyFill="1"/>
    <xf numFmtId="0" fontId="8" fillId="5" borderId="0" xfId="0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0" fontId="9" fillId="6" borderId="0" xfId="0" applyFont="1" applyFill="1"/>
    <xf numFmtId="0" fontId="10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8" fillId="7" borderId="0" xfId="0" applyFont="1" applyFill="1"/>
    <xf numFmtId="0" fontId="7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/>
    <xf numFmtId="0" fontId="5" fillId="0" borderId="0" xfId="0" applyFont="1"/>
    <xf numFmtId="164" fontId="8" fillId="7" borderId="0" xfId="0" applyNumberFormat="1" applyFont="1" applyFill="1" applyAlignment="1">
      <alignment horizontal="center"/>
    </xf>
    <xf numFmtId="164" fontId="8" fillId="7" borderId="0" xfId="0" applyNumberFormat="1" applyFont="1" applyFill="1"/>
    <xf numFmtId="0" fontId="12" fillId="0" borderId="0" xfId="0" applyFont="1"/>
    <xf numFmtId="0" fontId="0" fillId="0" borderId="1" xfId="0" applyBorder="1"/>
    <xf numFmtId="0" fontId="13" fillId="0" borderId="1" xfId="0" applyFont="1" applyBorder="1"/>
    <xf numFmtId="0" fontId="1" fillId="8" borderId="0" xfId="0" applyFont="1" applyFill="1"/>
    <xf numFmtId="0" fontId="0" fillId="8" borderId="0" xfId="0" applyFill="1"/>
    <xf numFmtId="0" fontId="0" fillId="8" borderId="2" xfId="0" applyFill="1" applyBorder="1"/>
    <xf numFmtId="0" fontId="0" fillId="8" borderId="4" xfId="0" applyFill="1" applyBorder="1" applyAlignment="1">
      <alignment horizontal="center"/>
    </xf>
    <xf numFmtId="0" fontId="0" fillId="8" borderId="3" xfId="0" applyFill="1" applyBorder="1"/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6" xfId="0" applyFill="1" applyBorder="1"/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0" xfId="0" applyFill="1"/>
    <xf numFmtId="164" fontId="0" fillId="9" borderId="0" xfId="0" applyNumberFormat="1" applyFill="1"/>
    <xf numFmtId="0" fontId="0" fillId="3" borderId="0" xfId="0" applyFill="1"/>
    <xf numFmtId="0" fontId="0" fillId="10" borderId="0" xfId="0" applyFill="1"/>
    <xf numFmtId="0" fontId="0" fillId="11" borderId="0" xfId="0" applyFill="1"/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/>
    <xf numFmtId="0" fontId="0" fillId="9" borderId="8" xfId="0" applyFill="1" applyBorder="1" applyProtection="1">
      <protection locked="0"/>
    </xf>
    <xf numFmtId="0" fontId="0" fillId="9" borderId="7" xfId="0" applyFill="1" applyBorder="1" applyProtection="1">
      <protection locked="0"/>
    </xf>
    <xf numFmtId="0" fontId="0" fillId="9" borderId="3" xfId="0" applyFill="1" applyBorder="1" applyProtection="1">
      <protection locked="0"/>
    </xf>
    <xf numFmtId="0" fontId="0" fillId="9" borderId="2" xfId="0" applyFill="1" applyBorder="1" applyProtection="1">
      <protection locked="0"/>
    </xf>
    <xf numFmtId="164" fontId="1" fillId="9" borderId="0" xfId="0" applyNumberFormat="1" applyFont="1" applyFill="1"/>
    <xf numFmtId="0" fontId="14" fillId="0" borderId="0" xfId="0" applyFont="1" applyAlignment="1">
      <alignment wrapText="1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50801</xdr:colOff>
      <xdr:row>7</xdr:row>
      <xdr:rowOff>82550</xdr:rowOff>
    </xdr:from>
    <xdr:to>
      <xdr:col>24</xdr:col>
      <xdr:colOff>797983</xdr:colOff>
      <xdr:row>25</xdr:row>
      <xdr:rowOff>158750</xdr:rowOff>
    </xdr:to>
    <xdr:sp macro="" textlink="">
      <xdr:nvSpPr>
        <xdr:cNvPr id="7" name="TekstSylinder 1">
          <a:extLst>
            <a:ext uri="{FF2B5EF4-FFF2-40B4-BE49-F238E27FC236}">
              <a16:creationId xmlns:a16="http://schemas.microsoft.com/office/drawing/2014/main" id="{636EC5F6-774B-9006-EE40-8BDCB71C1115}"/>
            </a:ext>
          </a:extLst>
        </xdr:cNvPr>
        <xdr:cNvSpPr txBox="1"/>
      </xdr:nvSpPr>
      <xdr:spPr>
        <a:xfrm>
          <a:off x="13364634" y="1913467"/>
          <a:ext cx="6377516" cy="356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/>
            <a:t>PA = positive</a:t>
          </a:r>
          <a:r>
            <a:rPr lang="nb-NO" sz="1400" baseline="0"/>
            <a:t> agreement</a:t>
          </a:r>
        </a:p>
        <a:p>
          <a:r>
            <a:rPr lang="nb-NO" sz="1400" baseline="0"/>
            <a:t>NA = negative agreement </a:t>
          </a:r>
        </a:p>
        <a:p>
          <a:r>
            <a:rPr lang="nb-NO" sz="1400" baseline="0"/>
            <a:t>ND= ND(FNalt) = negative deviation due to false negative reusult by the alternative method</a:t>
          </a:r>
        </a:p>
        <a:p>
          <a:r>
            <a:rPr lang="nb-NO" sz="1400" baseline="0"/>
            <a:t>PD =positive deviation</a:t>
          </a:r>
        </a:p>
        <a:p>
          <a:r>
            <a:rPr lang="nb-NO" sz="1400" baseline="0"/>
            <a:t>PD(FPalt) = false positive result by the alernative method</a:t>
          </a:r>
        </a:p>
        <a:p>
          <a:endParaRPr lang="nb-NO" sz="1400" baseline="0"/>
        </a:p>
        <a:p>
          <a:r>
            <a:rPr lang="nb-NO" sz="1400" baseline="0"/>
            <a:t>Total negative deviation, TND = ND(FNalt)</a:t>
          </a:r>
        </a:p>
        <a:p>
          <a:r>
            <a:rPr lang="nb-NO" sz="1400" baseline="0"/>
            <a:t>Total positive deviation, TNA = NA +</a:t>
          </a:r>
          <a:r>
            <a:rPr lang="nb-N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PD(FPalt) </a:t>
          </a:r>
        </a:p>
        <a:p>
          <a:r>
            <a:rPr lang="nb-N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number of results, N = PA +PD +TNA+ TND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Realtive trueness RT(%) = 100% x (PA+TNA)/N</a:t>
          </a:r>
        </a:p>
        <a:p>
          <a:pPr lvl="0"/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Sensitivity of the alternative method, SE</a:t>
          </a:r>
          <a:r>
            <a:rPr lang="nb-NO" sz="14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</a:t>
          </a: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(%) = 100% x (PA+PD)/ (PA+TND+PD)</a:t>
          </a:r>
        </a:p>
        <a:p>
          <a:pPr lvl="0"/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Sensitivity of the reference method, SE</a:t>
          </a:r>
          <a:r>
            <a:rPr lang="nb-NO" sz="14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</a:t>
          </a: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(%) = 100% x (PA+TND)/(PA+TND+PD)</a:t>
          </a:r>
        </a:p>
        <a:p>
          <a:pPr lvl="0"/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False positive ratio, FPR(%) = 100% x PD</a:t>
          </a:r>
          <a:r>
            <a:rPr lang="nb-NO" sz="14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FP(alt)</a:t>
          </a: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/TNA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False negative ratio, FNR(%) = 100% x ND</a:t>
          </a:r>
          <a:r>
            <a:rPr lang="nb-NO" sz="14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FN(alt</a:t>
          </a: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)/(PA+TND+PD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nb-NO" sz="1400">
            <a:effectLst/>
          </a:endParaRPr>
        </a:p>
        <a:p>
          <a:pPr lvl="0"/>
          <a:endParaRPr lang="nb-NO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447674</xdr:colOff>
      <xdr:row>45</xdr:row>
      <xdr:rowOff>228599</xdr:rowOff>
    </xdr:from>
    <xdr:to>
      <xdr:col>27</xdr:col>
      <xdr:colOff>609599</xdr:colOff>
      <xdr:row>65</xdr:row>
      <xdr:rowOff>66674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B9F07E3-8246-4654-B913-5685BC28513E}"/>
            </a:ext>
          </a:extLst>
        </xdr:cNvPr>
        <xdr:cNvSpPr txBox="1"/>
      </xdr:nvSpPr>
      <xdr:spPr>
        <a:xfrm>
          <a:off x="15001874" y="7562849"/>
          <a:ext cx="6257925" cy="450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/>
            <a:t>PA = positive</a:t>
          </a:r>
          <a:r>
            <a:rPr lang="nb-NO" sz="1400" baseline="0"/>
            <a:t> agreement</a:t>
          </a:r>
        </a:p>
        <a:p>
          <a:r>
            <a:rPr lang="nb-NO" sz="1400" baseline="0"/>
            <a:t>NA = negative agreement</a:t>
          </a:r>
        </a:p>
        <a:p>
          <a:r>
            <a:rPr lang="nb-NO" sz="1400" baseline="0"/>
            <a:t>PA(FPalt)= positive agreement but the alt. method was confirmed negative</a:t>
          </a:r>
        </a:p>
        <a:p>
          <a:r>
            <a:rPr lang="nb-NO" sz="1400" baseline="0"/>
            <a:t>NA(FNalt) = neagative agreement but the alt. method was confirmed positive</a:t>
          </a:r>
        </a:p>
        <a:p>
          <a:r>
            <a:rPr lang="nb-NO" sz="1400" baseline="0"/>
            <a:t>ND = negative deviation</a:t>
          </a:r>
        </a:p>
        <a:p>
          <a:r>
            <a:rPr lang="nb-NO" sz="1400" baseline="0"/>
            <a:t>ND(FNalt) = negative deviation due to false negative result by the alternative method</a:t>
          </a:r>
        </a:p>
        <a:p>
          <a:r>
            <a:rPr lang="nb-NO" sz="1400" baseline="0"/>
            <a:t>PD =positive deviation</a:t>
          </a:r>
        </a:p>
        <a:p>
          <a:r>
            <a:rPr lang="nb-NO" sz="1400" baseline="0"/>
            <a:t>PD(FPalt) = false positive result by the alernative method</a:t>
          </a:r>
        </a:p>
        <a:p>
          <a:endParaRPr lang="nb-NO" sz="1400" baseline="0"/>
        </a:p>
        <a:p>
          <a:r>
            <a:rPr lang="nb-NO" sz="1400" baseline="0"/>
            <a:t>Total negative deviation, TND = ND+ND(FNalt) + PA(FPalt)</a:t>
          </a:r>
        </a:p>
        <a:p>
          <a:r>
            <a:rPr lang="nb-NO" sz="1400" baseline="0"/>
            <a:t>Total positive deviation, TNA = NA +</a:t>
          </a:r>
          <a:r>
            <a:rPr lang="nb-N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NA(FNalt) +PD(FPalt)</a:t>
          </a:r>
        </a:p>
        <a:p>
          <a:r>
            <a:rPr lang="nb-N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number of results, N = PA +PD +TNA+ TND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Realtive trueness RT(%) = 100% x (PA+TNA)/N</a:t>
          </a:r>
        </a:p>
        <a:p>
          <a:pPr lvl="0"/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Sensitivity of the alternative method, SE</a:t>
          </a:r>
          <a:r>
            <a:rPr lang="nb-NO" sz="14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</a:t>
          </a: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(%) = 100% x (PA+PD)/ (PA+TND+PD)</a:t>
          </a:r>
        </a:p>
        <a:p>
          <a:pPr lvl="0"/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Sensitivity of the reference method, SE</a:t>
          </a:r>
          <a:r>
            <a:rPr lang="nb-NO" sz="14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</a:t>
          </a: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(%) = 100% x (PA+TND)/(PA+TND+PD)</a:t>
          </a:r>
        </a:p>
        <a:p>
          <a:pPr lvl="0"/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False positive ratio, FPR(%) = 100% x PD</a:t>
          </a:r>
          <a:r>
            <a:rPr lang="nb-NO" sz="14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FP(alt)</a:t>
          </a: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/TNA</a:t>
          </a:r>
        </a:p>
        <a:p>
          <a:pPr lvl="0"/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False negative ratio, FNR(%) = 100% x (</a:t>
          </a:r>
          <a:r>
            <a:rPr lang="nb-NO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</a:t>
          </a:r>
          <a:r>
            <a:rPr lang="nb-NO" sz="1400" baseline="-25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FN(alt</a:t>
          </a:r>
          <a:r>
            <a:rPr lang="nb-NO" sz="1400" baseline="-25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ND</a:t>
          </a:r>
          <a:r>
            <a:rPr lang="nb-NO" sz="14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FN(alt)</a:t>
          </a: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)/(PA+TND+PD)</a:t>
          </a:r>
          <a:endParaRPr lang="nb-NO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14</xdr:col>
      <xdr:colOff>277906</xdr:colOff>
      <xdr:row>1</xdr:row>
      <xdr:rowOff>98612</xdr:rowOff>
    </xdr:from>
    <xdr:to>
      <xdr:col>15</xdr:col>
      <xdr:colOff>761036</xdr:colOff>
      <xdr:row>4</xdr:row>
      <xdr:rowOff>183403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23DC2DE-7367-6ACC-88C7-7156004BE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765" y="367553"/>
          <a:ext cx="1311805" cy="878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38100</xdr:rowOff>
    </xdr:from>
    <xdr:to>
      <xdr:col>12</xdr:col>
      <xdr:colOff>552450</xdr:colOff>
      <xdr:row>3</xdr:row>
      <xdr:rowOff>85725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83AE16A-473B-4E76-AF34-BD3D3619F3F1}"/>
            </a:ext>
          </a:extLst>
        </xdr:cNvPr>
        <xdr:cNvSpPr txBox="1"/>
      </xdr:nvSpPr>
      <xdr:spPr>
        <a:xfrm>
          <a:off x="4114800" y="38100"/>
          <a:ext cx="441007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2400"/>
            <a:t>ILS qualitative</a:t>
          </a:r>
          <a:r>
            <a:rPr lang="nb-NO" sz="2400" baseline="0"/>
            <a:t> analysis</a:t>
          </a:r>
          <a:endParaRPr lang="nb-NO" sz="2400"/>
        </a:p>
      </xdr:txBody>
    </xdr:sp>
    <xdr:clientData/>
  </xdr:twoCellAnchor>
  <xdr:twoCellAnchor>
    <xdr:from>
      <xdr:col>0</xdr:col>
      <xdr:colOff>714375</xdr:colOff>
      <xdr:row>25</xdr:row>
      <xdr:rowOff>123826</xdr:rowOff>
    </xdr:from>
    <xdr:to>
      <xdr:col>9</xdr:col>
      <xdr:colOff>609600</xdr:colOff>
      <xdr:row>27</xdr:row>
      <xdr:rowOff>9526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7422528-593D-41DC-A084-1CAB324FC6F7}"/>
            </a:ext>
          </a:extLst>
        </xdr:cNvPr>
        <xdr:cNvSpPr txBox="1"/>
      </xdr:nvSpPr>
      <xdr:spPr>
        <a:xfrm>
          <a:off x="714375" y="4695826"/>
          <a:ext cx="5581650" cy="266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200"/>
            <a:t>SPECIFICITY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0889-5839-4D87-A975-5A123639F7BD}">
  <dimension ref="A1:AB81"/>
  <sheetViews>
    <sheetView tabSelected="1" topLeftCell="C5" zoomScale="90" zoomScaleNormal="90" workbookViewId="0">
      <selection activeCell="U36" sqref="U36"/>
    </sheetView>
  </sheetViews>
  <sheetFormatPr baseColWidth="10" defaultColWidth="11.453125" defaultRowHeight="14.5" x14ac:dyDescent="0.35"/>
  <cols>
    <col min="1" max="1" width="5.453125" customWidth="1"/>
    <col min="12" max="12" width="12" bestFit="1" customWidth="1"/>
    <col min="14" max="14" width="12" bestFit="1" customWidth="1"/>
  </cols>
  <sheetData>
    <row r="1" spans="1:28" ht="21" x14ac:dyDescent="0.5">
      <c r="B1" s="28" t="s">
        <v>29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1" x14ac:dyDescent="0.5">
      <c r="B2" s="26"/>
    </row>
    <row r="3" spans="1:28" ht="21" x14ac:dyDescent="0.5">
      <c r="B3" s="26" t="s">
        <v>28</v>
      </c>
    </row>
    <row r="4" spans="1:28" ht="21" x14ac:dyDescent="0.5">
      <c r="B4" s="26"/>
    </row>
    <row r="5" spans="1:28" ht="23.5" x14ac:dyDescent="0.55000000000000004">
      <c r="A5" s="1"/>
      <c r="B5" s="10" t="s">
        <v>0</v>
      </c>
    </row>
    <row r="6" spans="1:28" ht="23" x14ac:dyDescent="0.35">
      <c r="A6" s="1"/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21" t="s">
        <v>8</v>
      </c>
      <c r="J6" s="21" t="s">
        <v>9</v>
      </c>
      <c r="K6" s="21" t="s">
        <v>10</v>
      </c>
      <c r="L6" s="21" t="s">
        <v>11</v>
      </c>
      <c r="M6" s="21" t="s">
        <v>12</v>
      </c>
      <c r="N6" s="21" t="s">
        <v>13</v>
      </c>
      <c r="O6" s="21" t="s">
        <v>14</v>
      </c>
      <c r="P6" s="63" t="s">
        <v>97</v>
      </c>
    </row>
    <row r="7" spans="1:28" x14ac:dyDescent="0.35">
      <c r="B7" s="2">
        <v>1</v>
      </c>
      <c r="C7" s="2">
        <v>1</v>
      </c>
      <c r="D7" s="3">
        <v>23</v>
      </c>
      <c r="E7" s="3">
        <v>22</v>
      </c>
      <c r="F7" s="3">
        <v>8</v>
      </c>
      <c r="G7" s="3">
        <v>9</v>
      </c>
      <c r="H7" s="3">
        <v>0</v>
      </c>
      <c r="I7" s="4">
        <f>G7</f>
        <v>9</v>
      </c>
      <c r="J7" s="4">
        <f>E7+H7</f>
        <v>22</v>
      </c>
      <c r="K7" s="4">
        <f t="shared" ref="K7:K17" si="0">D7+F7+I7+J7</f>
        <v>62</v>
      </c>
      <c r="L7" s="7">
        <f>IF(K7=0," ",100*((D7+F7)/(D7+I7+F7)))</f>
        <v>77.5</v>
      </c>
      <c r="M7" s="7">
        <f>IF(K7=0," ",100*((D7+I7)/(D7+I7+F7)))</f>
        <v>80</v>
      </c>
      <c r="N7" s="7">
        <f>IF(K7=0," ",100*((D7+J7))/K7)</f>
        <v>72.58064516129032</v>
      </c>
      <c r="O7" s="7">
        <f>IF(K7=0," ",100*H7/J7)</f>
        <v>0</v>
      </c>
      <c r="P7" s="7">
        <f>IF(K7=0," ",100*G7/(D7+I7+FK77))</f>
        <v>28.125</v>
      </c>
    </row>
    <row r="8" spans="1:28" x14ac:dyDescent="0.35">
      <c r="B8" s="2">
        <v>1</v>
      </c>
      <c r="C8" s="2">
        <v>2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4">
        <v>0</v>
      </c>
      <c r="J8" s="4">
        <f>E8+H8</f>
        <v>0</v>
      </c>
      <c r="K8" s="4">
        <f t="shared" si="0"/>
        <v>0</v>
      </c>
      <c r="L8" s="7" t="str">
        <f t="shared" ref="L8:L30" si="1">IF(K8=0," ",100*((D8+F8)/(D8+I8+F8)))</f>
        <v xml:space="preserve"> </v>
      </c>
      <c r="M8" s="7" t="str">
        <f t="shared" ref="M8:M30" si="2">IF(K8=0," ",100*((D8+I8)/(D8+I8+F8)))</f>
        <v xml:space="preserve"> </v>
      </c>
      <c r="N8" s="7" t="str">
        <f t="shared" ref="N8:N30" si="3">IF(K8=0," ",100*((D8+J8))/K8)</f>
        <v xml:space="preserve"> </v>
      </c>
      <c r="O8" s="7" t="str">
        <f t="shared" ref="O8:P30" si="4">IF(K8=0," ",100*H8/J8)</f>
        <v xml:space="preserve"> </v>
      </c>
      <c r="P8" s="7" t="str">
        <f t="shared" ref="P8:P37" si="5">IF(K8=0," ",100*G8/(D8+I8+FK78))</f>
        <v xml:space="preserve"> </v>
      </c>
    </row>
    <row r="9" spans="1:28" x14ac:dyDescent="0.35">
      <c r="B9" s="2">
        <v>1</v>
      </c>
      <c r="C9" s="2">
        <v>3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4">
        <v>0</v>
      </c>
      <c r="J9" s="4">
        <f>E9+H9</f>
        <v>0</v>
      </c>
      <c r="K9" s="4">
        <f t="shared" si="0"/>
        <v>0</v>
      </c>
      <c r="L9" s="7" t="str">
        <f t="shared" si="1"/>
        <v xml:space="preserve"> </v>
      </c>
      <c r="M9" s="7" t="str">
        <f t="shared" si="2"/>
        <v xml:space="preserve"> </v>
      </c>
      <c r="N9" s="7" t="str">
        <f t="shared" si="3"/>
        <v xml:space="preserve"> </v>
      </c>
      <c r="O9" s="7" t="str">
        <f t="shared" si="4"/>
        <v xml:space="preserve"> </v>
      </c>
      <c r="P9" s="7" t="str">
        <f t="shared" si="5"/>
        <v xml:space="preserve"> </v>
      </c>
    </row>
    <row r="10" spans="1:28" ht="18.5" x14ac:dyDescent="0.45">
      <c r="B10" s="5" t="s">
        <v>16</v>
      </c>
      <c r="C10" s="5"/>
      <c r="D10" s="6">
        <f t="shared" ref="D10:I10" si="6">SUM(D7:D9)</f>
        <v>23</v>
      </c>
      <c r="E10" s="6">
        <f>SUM(E7:E9)</f>
        <v>22</v>
      </c>
      <c r="F10" s="6">
        <f>SUM(F7:F9)</f>
        <v>8</v>
      </c>
      <c r="G10" s="6">
        <f t="shared" si="6"/>
        <v>9</v>
      </c>
      <c r="H10" s="6">
        <f t="shared" si="6"/>
        <v>0</v>
      </c>
      <c r="I10" s="6">
        <f t="shared" si="6"/>
        <v>9</v>
      </c>
      <c r="J10" s="6">
        <f>IF(E10+H10=0," ",E10+H10)</f>
        <v>22</v>
      </c>
      <c r="K10" s="6">
        <f t="shared" si="0"/>
        <v>62</v>
      </c>
      <c r="L10" s="6">
        <f t="shared" si="1"/>
        <v>77.5</v>
      </c>
      <c r="M10" s="6">
        <f t="shared" si="2"/>
        <v>80</v>
      </c>
      <c r="N10" s="8">
        <f t="shared" si="3"/>
        <v>72.58064516129032</v>
      </c>
      <c r="O10" s="6">
        <f t="shared" si="4"/>
        <v>0</v>
      </c>
      <c r="P10" s="8">
        <f t="shared" si="5"/>
        <v>28.125</v>
      </c>
    </row>
    <row r="11" spans="1:28" x14ac:dyDescent="0.35">
      <c r="B11" s="2">
        <v>2</v>
      </c>
      <c r="C11" s="2">
        <v>1</v>
      </c>
      <c r="D11" s="3">
        <v>42</v>
      </c>
      <c r="E11" s="3">
        <v>62</v>
      </c>
      <c r="F11" s="3">
        <v>5</v>
      </c>
      <c r="G11" s="3">
        <v>6</v>
      </c>
      <c r="H11" s="3">
        <v>3</v>
      </c>
      <c r="I11" s="4">
        <f t="shared" ref="I11:I17" si="7">G11</f>
        <v>6</v>
      </c>
      <c r="J11" s="4">
        <f>E11+H11</f>
        <v>65</v>
      </c>
      <c r="K11" s="4">
        <f t="shared" si="0"/>
        <v>118</v>
      </c>
      <c r="L11" s="7">
        <f t="shared" si="1"/>
        <v>88.679245283018872</v>
      </c>
      <c r="M11" s="7">
        <f t="shared" si="2"/>
        <v>90.566037735849065</v>
      </c>
      <c r="N11" s="7">
        <f t="shared" si="3"/>
        <v>90.677966101694921</v>
      </c>
      <c r="O11" s="7">
        <f t="shared" si="4"/>
        <v>4.615384615384615</v>
      </c>
      <c r="P11" s="7">
        <f t="shared" si="5"/>
        <v>12.5</v>
      </c>
    </row>
    <row r="12" spans="1:28" x14ac:dyDescent="0.35">
      <c r="B12" s="2">
        <v>2</v>
      </c>
      <c r="C12" s="2">
        <v>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4">
        <f t="shared" si="7"/>
        <v>0</v>
      </c>
      <c r="J12" s="4">
        <f>E12+H12</f>
        <v>0</v>
      </c>
      <c r="K12" s="4">
        <f t="shared" si="0"/>
        <v>0</v>
      </c>
      <c r="L12" s="7" t="str">
        <f t="shared" si="1"/>
        <v xml:space="preserve"> </v>
      </c>
      <c r="M12" s="7" t="str">
        <f t="shared" si="2"/>
        <v xml:space="preserve"> </v>
      </c>
      <c r="N12" s="7" t="str">
        <f t="shared" si="3"/>
        <v xml:space="preserve"> </v>
      </c>
      <c r="O12" s="7" t="str">
        <f t="shared" si="4"/>
        <v xml:space="preserve"> </v>
      </c>
      <c r="P12" s="7" t="str">
        <f t="shared" si="5"/>
        <v xml:space="preserve"> </v>
      </c>
    </row>
    <row r="13" spans="1:28" x14ac:dyDescent="0.35">
      <c r="B13" s="2">
        <v>2</v>
      </c>
      <c r="C13" s="2">
        <v>3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4">
        <f t="shared" si="7"/>
        <v>0</v>
      </c>
      <c r="J13" s="4">
        <f>E13+H13</f>
        <v>0</v>
      </c>
      <c r="K13" s="4">
        <f t="shared" si="0"/>
        <v>0</v>
      </c>
      <c r="L13" s="7" t="str">
        <f t="shared" si="1"/>
        <v xml:space="preserve"> </v>
      </c>
      <c r="M13" s="7" t="str">
        <f t="shared" si="2"/>
        <v xml:space="preserve"> </v>
      </c>
      <c r="N13" s="7" t="str">
        <f t="shared" si="3"/>
        <v xml:space="preserve"> </v>
      </c>
      <c r="O13" s="7" t="str">
        <f t="shared" si="4"/>
        <v xml:space="preserve"> </v>
      </c>
      <c r="P13" s="7" t="str">
        <f t="shared" si="5"/>
        <v xml:space="preserve"> </v>
      </c>
    </row>
    <row r="14" spans="1:28" ht="18.5" x14ac:dyDescent="0.45">
      <c r="B14" s="5" t="s">
        <v>17</v>
      </c>
      <c r="C14" s="5"/>
      <c r="D14" s="6">
        <f>SUM(D11:D13)</f>
        <v>42</v>
      </c>
      <c r="E14" s="6">
        <f t="shared" ref="E14" si="8">SUM(E11:E13)</f>
        <v>62</v>
      </c>
      <c r="F14" s="6">
        <f t="shared" ref="F14" si="9">SUM(F11:F13)</f>
        <v>5</v>
      </c>
      <c r="G14" s="6">
        <f t="shared" ref="G14" si="10">SUM(G11:G13)</f>
        <v>6</v>
      </c>
      <c r="H14" s="6">
        <f t="shared" ref="H14" si="11">SUM(H11:H13)</f>
        <v>3</v>
      </c>
      <c r="I14" s="6">
        <f t="shared" ref="I14" si="12">SUM(I11:I13)</f>
        <v>6</v>
      </c>
      <c r="J14" s="6">
        <f>IF(E14+H14=0," ",E14+H14)</f>
        <v>65</v>
      </c>
      <c r="K14" s="6">
        <f t="shared" si="0"/>
        <v>118</v>
      </c>
      <c r="L14" s="8">
        <f t="shared" si="1"/>
        <v>88.679245283018872</v>
      </c>
      <c r="M14" s="8">
        <f t="shared" si="2"/>
        <v>90.566037735849065</v>
      </c>
      <c r="N14" s="8">
        <f t="shared" si="3"/>
        <v>90.677966101694921</v>
      </c>
      <c r="O14" s="8">
        <f t="shared" si="4"/>
        <v>4.615384615384615</v>
      </c>
      <c r="P14" s="8">
        <f t="shared" si="5"/>
        <v>12.5</v>
      </c>
    </row>
    <row r="15" spans="1:28" x14ac:dyDescent="0.35">
      <c r="B15" s="2">
        <v>3</v>
      </c>
      <c r="C15" s="2">
        <v>1</v>
      </c>
      <c r="D15" s="3">
        <v>27</v>
      </c>
      <c r="E15" s="3">
        <v>39</v>
      </c>
      <c r="F15" s="3">
        <v>1</v>
      </c>
      <c r="G15" s="3">
        <v>3</v>
      </c>
      <c r="H15" s="3">
        <v>0</v>
      </c>
      <c r="I15" s="4">
        <f t="shared" si="7"/>
        <v>3</v>
      </c>
      <c r="J15" s="4">
        <f>E15+H15</f>
        <v>39</v>
      </c>
      <c r="K15" s="4">
        <f t="shared" si="0"/>
        <v>70</v>
      </c>
      <c r="L15" s="7">
        <f t="shared" si="1"/>
        <v>90.322580645161281</v>
      </c>
      <c r="M15" s="7">
        <f t="shared" si="2"/>
        <v>96.774193548387103</v>
      </c>
      <c r="N15" s="7">
        <f t="shared" si="3"/>
        <v>94.285714285714292</v>
      </c>
      <c r="O15" s="7">
        <f t="shared" si="4"/>
        <v>0</v>
      </c>
      <c r="P15" s="7">
        <f t="shared" si="5"/>
        <v>10</v>
      </c>
    </row>
    <row r="16" spans="1:28" x14ac:dyDescent="0.35">
      <c r="B16" s="2">
        <v>3</v>
      </c>
      <c r="C16" s="2">
        <v>2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4">
        <f t="shared" si="7"/>
        <v>0</v>
      </c>
      <c r="J16" s="4">
        <f>E16+H16</f>
        <v>0</v>
      </c>
      <c r="K16" s="4">
        <f t="shared" si="0"/>
        <v>0</v>
      </c>
      <c r="L16" s="7" t="str">
        <f t="shared" si="1"/>
        <v xml:space="preserve"> </v>
      </c>
      <c r="M16" s="7" t="str">
        <f t="shared" si="2"/>
        <v xml:space="preserve"> </v>
      </c>
      <c r="N16" s="7" t="str">
        <f t="shared" si="3"/>
        <v xml:space="preserve"> </v>
      </c>
      <c r="O16" s="7" t="str">
        <f t="shared" si="4"/>
        <v xml:space="preserve"> </v>
      </c>
      <c r="P16" s="7" t="str">
        <f t="shared" si="5"/>
        <v xml:space="preserve"> </v>
      </c>
    </row>
    <row r="17" spans="2:16" x14ac:dyDescent="0.35">
      <c r="B17" s="2">
        <v>3</v>
      </c>
      <c r="C17" s="2">
        <v>3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4">
        <f t="shared" si="7"/>
        <v>0</v>
      </c>
      <c r="J17" s="4">
        <f>E17+H17</f>
        <v>0</v>
      </c>
      <c r="K17" s="4">
        <f t="shared" si="0"/>
        <v>0</v>
      </c>
      <c r="L17" s="7" t="str">
        <f t="shared" si="1"/>
        <v xml:space="preserve"> </v>
      </c>
      <c r="M17" s="7" t="str">
        <f t="shared" si="2"/>
        <v xml:space="preserve"> </v>
      </c>
      <c r="N17" s="7" t="str">
        <f t="shared" si="3"/>
        <v xml:space="preserve"> </v>
      </c>
      <c r="O17" s="7" t="str">
        <f t="shared" si="4"/>
        <v xml:space="preserve"> </v>
      </c>
      <c r="P17" s="7" t="str">
        <f t="shared" si="5"/>
        <v xml:space="preserve"> </v>
      </c>
    </row>
    <row r="18" spans="2:16" ht="18.5" x14ac:dyDescent="0.45">
      <c r="B18" s="5" t="s">
        <v>18</v>
      </c>
      <c r="C18" s="5"/>
      <c r="D18" s="6">
        <f>SUM(D15:D17)</f>
        <v>27</v>
      </c>
      <c r="E18" s="6">
        <f t="shared" ref="E18" si="13">SUM(E15:E17)</f>
        <v>39</v>
      </c>
      <c r="F18" s="6">
        <f t="shared" ref="F18" si="14">SUM(F15:F17)</f>
        <v>1</v>
      </c>
      <c r="G18" s="6">
        <f t="shared" ref="G18" si="15">SUM(G15:G17)</f>
        <v>3</v>
      </c>
      <c r="H18" s="6">
        <f t="shared" ref="H18" si="16">SUM(H15:H17)</f>
        <v>0</v>
      </c>
      <c r="I18" s="6">
        <f t="shared" ref="I18" si="17">SUM(I15:I17)</f>
        <v>3</v>
      </c>
      <c r="J18" s="6">
        <f>IF(E18+H18=0," ",E18+H18)</f>
        <v>39</v>
      </c>
      <c r="K18" s="6">
        <f t="shared" ref="K18:K26" si="18">D18+F18+I18+J18</f>
        <v>70</v>
      </c>
      <c r="L18" s="8">
        <f t="shared" si="1"/>
        <v>90.322580645161281</v>
      </c>
      <c r="M18" s="8">
        <f t="shared" si="2"/>
        <v>96.774193548387103</v>
      </c>
      <c r="N18" s="8">
        <f t="shared" si="3"/>
        <v>94.285714285714292</v>
      </c>
      <c r="O18" s="8">
        <f t="shared" si="4"/>
        <v>0</v>
      </c>
      <c r="P18" s="8">
        <f t="shared" si="5"/>
        <v>10</v>
      </c>
    </row>
    <row r="19" spans="2:16" x14ac:dyDescent="0.35">
      <c r="B19" s="2">
        <v>4</v>
      </c>
      <c r="C19" s="2">
        <v>1</v>
      </c>
      <c r="D19" s="3">
        <v>21</v>
      </c>
      <c r="E19" s="3">
        <v>30</v>
      </c>
      <c r="F19" s="3">
        <v>7</v>
      </c>
      <c r="G19" s="3">
        <v>4</v>
      </c>
      <c r="H19" s="3">
        <v>0</v>
      </c>
      <c r="I19" s="4">
        <f>G19</f>
        <v>4</v>
      </c>
      <c r="J19" s="4">
        <f>E19+H19</f>
        <v>30</v>
      </c>
      <c r="K19" s="4">
        <f>D19+F19+I19+J19</f>
        <v>62</v>
      </c>
      <c r="L19" s="7">
        <f t="shared" si="1"/>
        <v>87.5</v>
      </c>
      <c r="M19" s="7">
        <f t="shared" si="2"/>
        <v>78.125</v>
      </c>
      <c r="N19" s="7">
        <f t="shared" si="3"/>
        <v>82.258064516129039</v>
      </c>
      <c r="O19" s="7">
        <f t="shared" si="4"/>
        <v>0</v>
      </c>
      <c r="P19" s="7">
        <f t="shared" si="5"/>
        <v>16</v>
      </c>
    </row>
    <row r="20" spans="2:16" x14ac:dyDescent="0.35">
      <c r="B20" s="2">
        <v>4</v>
      </c>
      <c r="C20" s="2">
        <v>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4">
        <v>0</v>
      </c>
      <c r="J20" s="4">
        <f>E20+H20</f>
        <v>0</v>
      </c>
      <c r="K20" s="4">
        <f>D20+F20+I20+J20</f>
        <v>0</v>
      </c>
      <c r="L20" s="7" t="str">
        <f t="shared" si="1"/>
        <v xml:space="preserve"> </v>
      </c>
      <c r="M20" s="7" t="str">
        <f t="shared" si="2"/>
        <v xml:space="preserve"> </v>
      </c>
      <c r="N20" s="7" t="str">
        <f t="shared" si="3"/>
        <v xml:space="preserve"> </v>
      </c>
      <c r="O20" s="7" t="str">
        <f t="shared" si="4"/>
        <v xml:space="preserve"> </v>
      </c>
      <c r="P20" s="7" t="str">
        <f t="shared" si="5"/>
        <v xml:space="preserve"> </v>
      </c>
    </row>
    <row r="21" spans="2:16" x14ac:dyDescent="0.35">
      <c r="B21" s="2">
        <v>4</v>
      </c>
      <c r="C21" s="2">
        <v>3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4">
        <v>0</v>
      </c>
      <c r="J21" s="4">
        <f>E21+H21</f>
        <v>0</v>
      </c>
      <c r="K21" s="4">
        <f>D21+F21+I21+J21</f>
        <v>0</v>
      </c>
      <c r="L21" s="7" t="str">
        <f t="shared" si="1"/>
        <v xml:space="preserve"> </v>
      </c>
      <c r="M21" s="7" t="str">
        <f t="shared" si="2"/>
        <v xml:space="preserve"> </v>
      </c>
      <c r="N21" s="7" t="str">
        <f t="shared" si="3"/>
        <v xml:space="preserve"> </v>
      </c>
      <c r="O21" s="7" t="str">
        <f t="shared" si="4"/>
        <v xml:space="preserve"> </v>
      </c>
      <c r="P21" s="7" t="str">
        <f t="shared" si="5"/>
        <v xml:space="preserve"> </v>
      </c>
    </row>
    <row r="22" spans="2:16" ht="18.5" x14ac:dyDescent="0.45">
      <c r="B22" s="5" t="s">
        <v>19</v>
      </c>
      <c r="C22" s="5"/>
      <c r="D22" s="6">
        <f>SUM(D19:D21)</f>
        <v>21</v>
      </c>
      <c r="E22" s="6">
        <f t="shared" ref="E22" si="19">SUM(E19:E21)</f>
        <v>30</v>
      </c>
      <c r="F22" s="6">
        <f t="shared" ref="F22" si="20">SUM(F19:F21)</f>
        <v>7</v>
      </c>
      <c r="G22" s="6">
        <f t="shared" ref="G22" si="21">SUM(G19:G21)</f>
        <v>4</v>
      </c>
      <c r="H22" s="6">
        <f t="shared" ref="H22" si="22">SUM(H19:H21)</f>
        <v>0</v>
      </c>
      <c r="I22" s="6">
        <f t="shared" ref="I22" si="23">SUM(I19:I21)</f>
        <v>4</v>
      </c>
      <c r="J22" s="6">
        <f t="shared" ref="J22:J26" si="24">IF(E22+H22=0," ",E22+H22)</f>
        <v>30</v>
      </c>
      <c r="K22" s="6">
        <f t="shared" si="18"/>
        <v>62</v>
      </c>
      <c r="L22" s="6">
        <f t="shared" si="1"/>
        <v>87.5</v>
      </c>
      <c r="M22" s="8">
        <f t="shared" si="2"/>
        <v>78.125</v>
      </c>
      <c r="N22" s="8">
        <f t="shared" si="3"/>
        <v>82.258064516129039</v>
      </c>
      <c r="O22" s="8">
        <f t="shared" si="4"/>
        <v>0</v>
      </c>
      <c r="P22" s="8">
        <f t="shared" si="5"/>
        <v>16</v>
      </c>
    </row>
    <row r="23" spans="2:16" x14ac:dyDescent="0.35">
      <c r="B23" s="2">
        <v>5</v>
      </c>
      <c r="C23" s="2">
        <v>1</v>
      </c>
      <c r="D23" s="3">
        <v>30</v>
      </c>
      <c r="E23" s="3">
        <v>34</v>
      </c>
      <c r="F23" s="3">
        <v>0</v>
      </c>
      <c r="G23" s="3">
        <v>2</v>
      </c>
      <c r="H23" s="3">
        <v>1</v>
      </c>
      <c r="I23" s="4">
        <f>G23</f>
        <v>2</v>
      </c>
      <c r="J23" s="4">
        <f>E23+H23</f>
        <v>35</v>
      </c>
      <c r="K23" s="4">
        <f>D23+F23+I23+J23</f>
        <v>67</v>
      </c>
      <c r="L23" s="7">
        <f t="shared" si="1"/>
        <v>93.75</v>
      </c>
      <c r="M23" s="7">
        <f t="shared" si="2"/>
        <v>100</v>
      </c>
      <c r="N23" s="7">
        <f t="shared" si="3"/>
        <v>97.014925373134332</v>
      </c>
      <c r="O23" s="7">
        <f t="shared" si="4"/>
        <v>2.8571428571428572</v>
      </c>
      <c r="P23" s="7">
        <f t="shared" si="5"/>
        <v>6.25</v>
      </c>
    </row>
    <row r="24" spans="2:16" x14ac:dyDescent="0.35">
      <c r="B24" s="2">
        <v>5</v>
      </c>
      <c r="C24" s="2">
        <v>2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4">
        <v>0</v>
      </c>
      <c r="J24" s="4">
        <f>E24+H24</f>
        <v>0</v>
      </c>
      <c r="K24" s="4">
        <f>D24+F24+I24+J24</f>
        <v>0</v>
      </c>
      <c r="L24" s="7" t="str">
        <f t="shared" si="1"/>
        <v xml:space="preserve"> </v>
      </c>
      <c r="M24" s="7" t="str">
        <f t="shared" si="2"/>
        <v xml:space="preserve"> </v>
      </c>
      <c r="N24" s="7" t="str">
        <f t="shared" si="3"/>
        <v xml:space="preserve"> </v>
      </c>
      <c r="O24" s="7" t="str">
        <f t="shared" si="4"/>
        <v xml:space="preserve"> </v>
      </c>
      <c r="P24" s="7" t="str">
        <f t="shared" si="5"/>
        <v xml:space="preserve"> </v>
      </c>
    </row>
    <row r="25" spans="2:16" x14ac:dyDescent="0.35">
      <c r="B25" s="2">
        <v>5</v>
      </c>
      <c r="C25" s="2">
        <v>3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4">
        <v>0</v>
      </c>
      <c r="J25" s="4">
        <f>E25+H25</f>
        <v>0</v>
      </c>
      <c r="K25" s="4">
        <f>D25+F25+I25+J25</f>
        <v>0</v>
      </c>
      <c r="L25" s="7" t="str">
        <f t="shared" si="1"/>
        <v xml:space="preserve"> </v>
      </c>
      <c r="M25" s="7" t="str">
        <f t="shared" si="2"/>
        <v xml:space="preserve"> </v>
      </c>
      <c r="N25" s="7" t="str">
        <f t="shared" si="3"/>
        <v xml:space="preserve"> </v>
      </c>
      <c r="O25" s="7" t="str">
        <f t="shared" si="4"/>
        <v xml:space="preserve"> </v>
      </c>
      <c r="P25" s="7" t="str">
        <f t="shared" si="5"/>
        <v xml:space="preserve"> </v>
      </c>
    </row>
    <row r="26" spans="2:16" ht="18.5" x14ac:dyDescent="0.45">
      <c r="B26" s="5" t="s">
        <v>20</v>
      </c>
      <c r="C26" s="5"/>
      <c r="D26" s="6">
        <f>SUM(D23:D25)</f>
        <v>30</v>
      </c>
      <c r="E26" s="6">
        <f t="shared" ref="E26" si="25">SUM(E23:E25)</f>
        <v>34</v>
      </c>
      <c r="F26" s="6">
        <f t="shared" ref="F26" si="26">SUM(F23:F25)</f>
        <v>0</v>
      </c>
      <c r="G26" s="6">
        <f t="shared" ref="G26" si="27">SUM(G23:G25)</f>
        <v>2</v>
      </c>
      <c r="H26" s="6">
        <f t="shared" ref="H26" si="28">SUM(H23:H25)</f>
        <v>1</v>
      </c>
      <c r="I26" s="6">
        <f t="shared" ref="I26" si="29">SUM(I23:I25)</f>
        <v>2</v>
      </c>
      <c r="J26" s="6">
        <f t="shared" si="24"/>
        <v>35</v>
      </c>
      <c r="K26" s="6">
        <f t="shared" si="18"/>
        <v>67</v>
      </c>
      <c r="L26" s="8">
        <f t="shared" si="1"/>
        <v>93.75</v>
      </c>
      <c r="M26" s="8">
        <f t="shared" si="2"/>
        <v>100</v>
      </c>
      <c r="N26" s="8">
        <f t="shared" si="3"/>
        <v>97.014925373134332</v>
      </c>
      <c r="O26" s="8">
        <f t="shared" si="4"/>
        <v>2.8571428571428572</v>
      </c>
      <c r="P26" s="8">
        <f t="shared" si="5"/>
        <v>6.25</v>
      </c>
    </row>
    <row r="27" spans="2:16" x14ac:dyDescent="0.35">
      <c r="B27" s="2">
        <v>6</v>
      </c>
      <c r="C27" s="2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4">
        <f>G27</f>
        <v>0</v>
      </c>
      <c r="J27" s="4">
        <f>E27+H27</f>
        <v>0</v>
      </c>
      <c r="K27" s="4">
        <f>D27+F27+I27+J27</f>
        <v>0</v>
      </c>
      <c r="L27" s="7" t="str">
        <f t="shared" si="1"/>
        <v xml:space="preserve"> </v>
      </c>
      <c r="M27" s="7" t="str">
        <f t="shared" si="2"/>
        <v xml:space="preserve"> </v>
      </c>
      <c r="N27" s="7" t="str">
        <f t="shared" si="3"/>
        <v xml:space="preserve"> </v>
      </c>
      <c r="O27" s="7" t="str">
        <f t="shared" si="4"/>
        <v xml:space="preserve"> </v>
      </c>
      <c r="P27" s="7" t="str">
        <f t="shared" si="5"/>
        <v xml:space="preserve"> </v>
      </c>
    </row>
    <row r="28" spans="2:16" x14ac:dyDescent="0.35">
      <c r="B28" s="2">
        <v>6</v>
      </c>
      <c r="C28" s="2">
        <v>2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4">
        <v>0</v>
      </c>
      <c r="J28" s="4">
        <f>E28+H28</f>
        <v>0</v>
      </c>
      <c r="K28" s="4">
        <f>D28+F28+I28+J28</f>
        <v>0</v>
      </c>
      <c r="L28" s="7" t="str">
        <f t="shared" si="1"/>
        <v xml:space="preserve"> </v>
      </c>
      <c r="M28" s="7" t="str">
        <f t="shared" si="2"/>
        <v xml:space="preserve"> </v>
      </c>
      <c r="N28" s="7" t="str">
        <f t="shared" si="3"/>
        <v xml:space="preserve"> </v>
      </c>
      <c r="O28" s="7" t="str">
        <f t="shared" si="4"/>
        <v xml:space="preserve"> </v>
      </c>
      <c r="P28" s="7" t="str">
        <f t="shared" si="5"/>
        <v xml:space="preserve"> </v>
      </c>
    </row>
    <row r="29" spans="2:16" x14ac:dyDescent="0.35">
      <c r="B29" s="2">
        <v>6</v>
      </c>
      <c r="C29" s="2">
        <v>3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4">
        <v>0</v>
      </c>
      <c r="J29" s="4">
        <f>E29+H29</f>
        <v>0</v>
      </c>
      <c r="K29" s="4">
        <f>D29+F29+I29+J29</f>
        <v>0</v>
      </c>
      <c r="L29" s="7" t="str">
        <f t="shared" si="1"/>
        <v xml:space="preserve"> </v>
      </c>
      <c r="M29" s="7" t="str">
        <f t="shared" si="2"/>
        <v xml:space="preserve"> </v>
      </c>
      <c r="N29" s="7" t="str">
        <f t="shared" si="3"/>
        <v xml:space="preserve"> </v>
      </c>
      <c r="O29" s="7" t="str">
        <f t="shared" si="4"/>
        <v xml:space="preserve"> </v>
      </c>
      <c r="P29" s="7" t="str">
        <f t="shared" si="5"/>
        <v xml:space="preserve"> </v>
      </c>
    </row>
    <row r="30" spans="2:16" ht="18.5" x14ac:dyDescent="0.45">
      <c r="B30" s="5" t="s">
        <v>21</v>
      </c>
      <c r="C30" s="5"/>
      <c r="D30" s="6">
        <f>SUM(D27:D29)</f>
        <v>0</v>
      </c>
      <c r="E30" s="6">
        <f t="shared" ref="E30" si="30">SUM(E27:E29)</f>
        <v>0</v>
      </c>
      <c r="F30" s="6">
        <f t="shared" ref="F30" si="31">SUM(F27:F29)</f>
        <v>0</v>
      </c>
      <c r="G30" s="6">
        <f t="shared" ref="G30" si="32">SUM(G27:G29)</f>
        <v>0</v>
      </c>
      <c r="H30" s="6">
        <f t="shared" ref="H30" si="33">SUM(H27:H29)</f>
        <v>0</v>
      </c>
      <c r="I30" s="6">
        <f t="shared" ref="I30" si="34">SUM(I27:I29)</f>
        <v>0</v>
      </c>
      <c r="J30" s="6">
        <f t="shared" ref="J30" si="35">SUM(J27:J29)</f>
        <v>0</v>
      </c>
      <c r="K30" s="6">
        <f t="shared" ref="K30" si="36">SUM(K27:K29)</f>
        <v>0</v>
      </c>
      <c r="L30" s="8" t="str">
        <f t="shared" si="1"/>
        <v xml:space="preserve"> </v>
      </c>
      <c r="M30" s="8" t="str">
        <f t="shared" si="2"/>
        <v xml:space="preserve"> </v>
      </c>
      <c r="N30" s="8" t="str">
        <f t="shared" si="3"/>
        <v xml:space="preserve"> </v>
      </c>
      <c r="O30" s="8" t="str">
        <f t="shared" si="4"/>
        <v xml:space="preserve"> </v>
      </c>
      <c r="P30" s="8" t="str">
        <f t="shared" si="5"/>
        <v xml:space="preserve"> </v>
      </c>
    </row>
    <row r="31" spans="2:16" x14ac:dyDescent="0.35">
      <c r="B31" s="2">
        <v>7</v>
      </c>
      <c r="C31" s="2">
        <v>1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4">
        <f>G31</f>
        <v>0</v>
      </c>
      <c r="J31" s="4">
        <f>E31+H31</f>
        <v>0</v>
      </c>
      <c r="K31" s="4">
        <f>D31+F31+I31+J31</f>
        <v>0</v>
      </c>
      <c r="L31" s="7" t="str">
        <f t="shared" ref="L31" si="37">IF(K31=0," ",100*((D31+F31)/(D31+I31+F31)))</f>
        <v xml:space="preserve"> </v>
      </c>
      <c r="M31" s="7" t="str">
        <f t="shared" ref="M31" si="38">IF(K31=0," ",100*((D31+I31)/(D31+I31+F31)))</f>
        <v xml:space="preserve"> </v>
      </c>
      <c r="N31" s="7" t="str">
        <f t="shared" ref="N31" si="39">IF(K31=0," ",100*((D31+J31))/K31)</f>
        <v xml:space="preserve"> </v>
      </c>
      <c r="O31" s="7" t="str">
        <f t="shared" ref="O31:P31" si="40">IF(K31=0," ",100*H31/J31)</f>
        <v xml:space="preserve"> </v>
      </c>
      <c r="P31" s="7" t="str">
        <f t="shared" si="5"/>
        <v xml:space="preserve"> </v>
      </c>
    </row>
    <row r="32" spans="2:16" x14ac:dyDescent="0.35">
      <c r="B32" s="2">
        <v>7</v>
      </c>
      <c r="C32" s="2">
        <v>2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4">
        <v>0</v>
      </c>
      <c r="J32" s="4">
        <f>E32+H32</f>
        <v>0</v>
      </c>
      <c r="K32" s="4">
        <f>D32+F32+I32+J32</f>
        <v>0</v>
      </c>
      <c r="L32" s="7"/>
      <c r="M32" s="7"/>
      <c r="N32" s="7"/>
      <c r="O32" s="7"/>
      <c r="P32" s="7" t="str">
        <f t="shared" si="5"/>
        <v xml:space="preserve"> </v>
      </c>
    </row>
    <row r="33" spans="2:21" x14ac:dyDescent="0.35">
      <c r="B33" s="2">
        <v>7</v>
      </c>
      <c r="C33" s="2">
        <v>3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4">
        <v>0</v>
      </c>
      <c r="J33" s="4">
        <f>E33+H33</f>
        <v>0</v>
      </c>
      <c r="K33" s="4">
        <f>D33+F33+I33+J33</f>
        <v>0</v>
      </c>
      <c r="L33" s="7"/>
      <c r="M33" s="7"/>
      <c r="N33" s="7"/>
      <c r="O33" s="7"/>
      <c r="P33" s="7" t="str">
        <f t="shared" si="5"/>
        <v xml:space="preserve"> </v>
      </c>
    </row>
    <row r="34" spans="2:21" ht="18.5" x14ac:dyDescent="0.45">
      <c r="B34" s="5" t="s">
        <v>31</v>
      </c>
      <c r="C34" s="5"/>
      <c r="D34" s="6">
        <f>SUM(D31:D33)</f>
        <v>0</v>
      </c>
      <c r="E34" s="6">
        <f t="shared" ref="E34:K34" si="41">SUM(E31:E33)</f>
        <v>0</v>
      </c>
      <c r="F34" s="6">
        <f t="shared" si="41"/>
        <v>0</v>
      </c>
      <c r="G34" s="6">
        <f t="shared" si="41"/>
        <v>0</v>
      </c>
      <c r="H34" s="6">
        <f t="shared" si="41"/>
        <v>0</v>
      </c>
      <c r="I34" s="6">
        <f t="shared" si="41"/>
        <v>0</v>
      </c>
      <c r="J34" s="6">
        <f t="shared" si="41"/>
        <v>0</v>
      </c>
      <c r="K34" s="6">
        <f t="shared" si="41"/>
        <v>0</v>
      </c>
      <c r="L34" s="8" t="str">
        <f>IF(K34=0," ",100*((D34+F34)/(D34+I34+F34)))</f>
        <v xml:space="preserve"> </v>
      </c>
      <c r="M34" s="8" t="str">
        <f t="shared" ref="M34:M35" si="42">IF(K34=0," ",100*((D34+I34)/(D34+I34+F34)))</f>
        <v xml:space="preserve"> </v>
      </c>
      <c r="N34" s="8" t="str">
        <f t="shared" ref="N34:N35" si="43">IF(K34=0," ",100*((D34+J34))/K34)</f>
        <v xml:space="preserve"> </v>
      </c>
      <c r="O34" s="8" t="str">
        <f t="shared" ref="O34:P35" si="44">IF(K34=0," ",100*H34/J34)</f>
        <v xml:space="preserve"> </v>
      </c>
      <c r="P34" s="8" t="str">
        <f t="shared" si="5"/>
        <v xml:space="preserve"> </v>
      </c>
    </row>
    <row r="35" spans="2:21" x14ac:dyDescent="0.35">
      <c r="B35" s="2">
        <v>8</v>
      </c>
      <c r="C35" s="2">
        <v>1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4">
        <f>G35</f>
        <v>0</v>
      </c>
      <c r="J35" s="4">
        <f>E35+H35</f>
        <v>0</v>
      </c>
      <c r="K35" s="4">
        <f>D35+F35+I35+J35</f>
        <v>0</v>
      </c>
      <c r="L35" s="7" t="str">
        <f t="shared" ref="L35" si="45">IF(K35=0," ",100*((D35+F35)/(D35+I35+F35)))</f>
        <v xml:space="preserve"> </v>
      </c>
      <c r="M35" s="7" t="str">
        <f t="shared" si="42"/>
        <v xml:space="preserve"> </v>
      </c>
      <c r="N35" s="7" t="str">
        <f t="shared" si="43"/>
        <v xml:space="preserve"> </v>
      </c>
      <c r="O35" s="7" t="str">
        <f t="shared" si="44"/>
        <v xml:space="preserve"> </v>
      </c>
      <c r="P35" s="7" t="str">
        <f t="shared" si="5"/>
        <v xml:space="preserve"> </v>
      </c>
    </row>
    <row r="36" spans="2:21" x14ac:dyDescent="0.35">
      <c r="B36" s="2">
        <v>8</v>
      </c>
      <c r="C36" s="2">
        <v>2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4">
        <v>0</v>
      </c>
      <c r="J36" s="4">
        <f>E36+H36</f>
        <v>0</v>
      </c>
      <c r="K36" s="4">
        <f>D36+F36+I36+J36</f>
        <v>0</v>
      </c>
      <c r="L36" s="7"/>
      <c r="M36" s="7"/>
      <c r="N36" s="7"/>
      <c r="O36" s="7"/>
      <c r="P36" s="7" t="str">
        <f t="shared" si="5"/>
        <v xml:space="preserve"> </v>
      </c>
    </row>
    <row r="37" spans="2:21" x14ac:dyDescent="0.35">
      <c r="B37" s="2">
        <v>8</v>
      </c>
      <c r="C37" s="2">
        <v>3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4">
        <v>0</v>
      </c>
      <c r="J37" s="4">
        <f>E37+H37</f>
        <v>0</v>
      </c>
      <c r="K37" s="4">
        <f>D37+F37+I37+J37</f>
        <v>0</v>
      </c>
      <c r="L37" s="7"/>
      <c r="M37" s="7"/>
      <c r="N37" s="7"/>
      <c r="O37" s="7"/>
      <c r="P37" s="7" t="str">
        <f t="shared" si="5"/>
        <v xml:space="preserve"> </v>
      </c>
    </row>
    <row r="38" spans="2:21" ht="18.5" x14ac:dyDescent="0.45">
      <c r="B38" s="5" t="s">
        <v>32</v>
      </c>
      <c r="C38" s="5"/>
      <c r="D38" s="6">
        <f>SUM(D35:D37)</f>
        <v>0</v>
      </c>
      <c r="E38" s="6">
        <f t="shared" ref="E38:K38" si="46">SUM(E35:E37)</f>
        <v>0</v>
      </c>
      <c r="F38" s="6">
        <f t="shared" si="46"/>
        <v>0</v>
      </c>
      <c r="G38" s="6">
        <f t="shared" si="46"/>
        <v>0</v>
      </c>
      <c r="H38" s="6">
        <f t="shared" si="46"/>
        <v>0</v>
      </c>
      <c r="I38" s="6">
        <f t="shared" si="46"/>
        <v>0</v>
      </c>
      <c r="J38" s="6">
        <f t="shared" si="46"/>
        <v>0</v>
      </c>
      <c r="K38" s="6">
        <f t="shared" si="46"/>
        <v>0</v>
      </c>
      <c r="L38" s="8" t="str">
        <f>IF(K38=0," ",100*((D38+F38)/(D38+I38+F38)))</f>
        <v xml:space="preserve"> </v>
      </c>
      <c r="M38" s="8" t="str">
        <f t="shared" ref="M38" si="47">IF(K38=0," ",100*((D38+I38)/(D38+I38+F38)))</f>
        <v xml:space="preserve"> </v>
      </c>
      <c r="N38" s="8" t="str">
        <f t="shared" ref="N38" si="48">IF(K38=0," ",100*((D38+J38))/K38)</f>
        <v xml:space="preserve"> </v>
      </c>
      <c r="O38" s="8" t="str">
        <f t="shared" ref="O38:P38" si="49">IF(K38=0," ",100*H38/J38)</f>
        <v xml:space="preserve"> </v>
      </c>
      <c r="P38" s="8" t="e">
        <f t="shared" si="49"/>
        <v>#DIV/0!</v>
      </c>
    </row>
    <row r="40" spans="2:21" ht="18.5" x14ac:dyDescent="0.45">
      <c r="B40" s="8" t="s">
        <v>33</v>
      </c>
      <c r="C40" s="8"/>
      <c r="D40" s="8">
        <f t="shared" ref="D40:K40" si="50">(D10+D14+D18+D22+D26+D30+D34+D38)</f>
        <v>143</v>
      </c>
      <c r="E40" s="8">
        <f t="shared" si="50"/>
        <v>187</v>
      </c>
      <c r="F40" s="8">
        <f t="shared" si="50"/>
        <v>21</v>
      </c>
      <c r="G40" s="8">
        <f t="shared" si="50"/>
        <v>24</v>
      </c>
      <c r="H40" s="8">
        <f t="shared" si="50"/>
        <v>4</v>
      </c>
      <c r="I40" s="8">
        <f t="shared" si="50"/>
        <v>24</v>
      </c>
      <c r="J40" s="8">
        <f t="shared" si="50"/>
        <v>191</v>
      </c>
      <c r="K40" s="8">
        <f t="shared" si="50"/>
        <v>379</v>
      </c>
      <c r="L40" s="9">
        <f t="shared" ref="L40" si="51">IF(K40=0," ",100*((D40+F40)/(D40+I40+F40)))</f>
        <v>87.2340425531915</v>
      </c>
      <c r="M40" s="9">
        <f t="shared" ref="M40" si="52">IF(K40=0," ",100*((D40+I40)/(D40+I40+F40)))</f>
        <v>88.829787234042556</v>
      </c>
      <c r="N40" s="9">
        <f t="shared" ref="N40" si="53">IF(K40=0," ",100*((D40+J40))/K40)</f>
        <v>88.126649076517154</v>
      </c>
      <c r="O40" s="9">
        <f t="shared" ref="O40" si="54">IF(K40=0," ",100*H40/J40)</f>
        <v>2.0942408376963351</v>
      </c>
      <c r="P40" s="8">
        <f t="shared" ref="P40" si="55">IF(K40=0," ",100*G40/(D40+I40+FK110))</f>
        <v>14.37125748502994</v>
      </c>
    </row>
    <row r="45" spans="2:21" ht="23.5" x14ac:dyDescent="0.55000000000000004">
      <c r="B45" s="10" t="s">
        <v>23</v>
      </c>
    </row>
    <row r="46" spans="2:21" ht="18.5" x14ac:dyDescent="0.45">
      <c r="B46" s="20" t="s">
        <v>1</v>
      </c>
      <c r="C46" s="20" t="s">
        <v>2</v>
      </c>
      <c r="D46" s="20" t="s">
        <v>3</v>
      </c>
      <c r="E46" s="20" t="s">
        <v>4</v>
      </c>
      <c r="F46" s="20" t="s">
        <v>24</v>
      </c>
      <c r="G46" s="20" t="s">
        <v>25</v>
      </c>
      <c r="H46" s="20" t="s">
        <v>26</v>
      </c>
      <c r="I46" s="20" t="s">
        <v>6</v>
      </c>
      <c r="J46" s="20" t="s">
        <v>5</v>
      </c>
      <c r="K46" s="20" t="s">
        <v>7</v>
      </c>
      <c r="L46" s="20" t="s">
        <v>8</v>
      </c>
      <c r="M46" s="20" t="s">
        <v>9</v>
      </c>
      <c r="N46" s="20" t="s">
        <v>10</v>
      </c>
      <c r="O46" s="20" t="s">
        <v>11</v>
      </c>
      <c r="P46" s="20" t="s">
        <v>12</v>
      </c>
      <c r="Q46" s="20" t="s">
        <v>13</v>
      </c>
      <c r="R46" s="20" t="s">
        <v>14</v>
      </c>
      <c r="S46" s="20" t="s">
        <v>15</v>
      </c>
      <c r="U46" s="22"/>
    </row>
    <row r="47" spans="2:21" ht="18.5" x14ac:dyDescent="0.45">
      <c r="B47" s="11">
        <v>1</v>
      </c>
      <c r="C47" s="11">
        <v>1</v>
      </c>
      <c r="D47" s="17">
        <v>42</v>
      </c>
      <c r="E47" s="17">
        <v>62</v>
      </c>
      <c r="F47" s="17">
        <v>2</v>
      </c>
      <c r="G47" s="17"/>
      <c r="H47" s="17">
        <v>6</v>
      </c>
      <c r="I47" s="17"/>
      <c r="J47" s="17">
        <v>5</v>
      </c>
      <c r="K47" s="17">
        <v>1</v>
      </c>
      <c r="L47" s="12">
        <f>H47+I47+F47</f>
        <v>8</v>
      </c>
      <c r="M47" s="12">
        <f>E47+K47+G47</f>
        <v>63</v>
      </c>
      <c r="N47" s="12">
        <f>D47+J47+L47+M47</f>
        <v>118</v>
      </c>
      <c r="O47" s="13">
        <f>IF(N47=0," ",100*((D47+J47)/(D47+L47+J47)))</f>
        <v>85.454545454545453</v>
      </c>
      <c r="P47" s="13">
        <f>IF(N47=0," ",100*((D47+L47)/(D47+L47+J47)))</f>
        <v>90.909090909090907</v>
      </c>
      <c r="Q47" s="13">
        <f>IF(N47=0," ",100*(D47+M47)/N47)</f>
        <v>88.983050847457633</v>
      </c>
      <c r="R47" s="13">
        <f>IF(N47=0," ",100*K47/M47)</f>
        <v>1.5873015873015872</v>
      </c>
      <c r="S47" s="13">
        <f>100*(G47+I47)/(F47+L47+J47)</f>
        <v>0</v>
      </c>
      <c r="U47" s="22" t="s">
        <v>27</v>
      </c>
    </row>
    <row r="48" spans="2:21" ht="18.5" x14ac:dyDescent="0.45">
      <c r="B48" s="11">
        <v>1</v>
      </c>
      <c r="C48" s="11">
        <v>2</v>
      </c>
      <c r="D48" s="17">
        <v>0</v>
      </c>
      <c r="E48" s="17">
        <v>0</v>
      </c>
      <c r="F48" s="17"/>
      <c r="G48" s="17"/>
      <c r="H48" s="17"/>
      <c r="I48" s="17">
        <v>0</v>
      </c>
      <c r="J48" s="17">
        <v>0</v>
      </c>
      <c r="K48" s="17">
        <v>0</v>
      </c>
      <c r="L48" s="12">
        <f t="shared" ref="L48:L80" si="56">H48+I48+F48</f>
        <v>0</v>
      </c>
      <c r="M48" s="12">
        <f t="shared" ref="M48:M80" si="57">E48+K48+G48</f>
        <v>0</v>
      </c>
      <c r="N48" s="12">
        <f t="shared" ref="N48:N78" si="58">D48+J48+L48+M48</f>
        <v>0</v>
      </c>
      <c r="O48" s="13" t="str">
        <f t="shared" ref="O48:O80" si="59">IF(N48=0," ",100*((D48+J48)/(D48+L48+J48)))</f>
        <v xml:space="preserve"> </v>
      </c>
      <c r="P48" s="13" t="str">
        <f t="shared" ref="P48:P80" si="60">IF(N48=0," ",100*((D48+L48)/(D48+L48+J48)))</f>
        <v xml:space="preserve"> </v>
      </c>
      <c r="Q48" s="13" t="str">
        <f t="shared" ref="Q48:Q78" si="61">IF(N48=0," ",100*(D48+M48)/N48)</f>
        <v xml:space="preserve"> </v>
      </c>
      <c r="R48" s="13" t="str">
        <f t="shared" ref="R48:R78" si="62">IF(N48=0," ",100*K48/M48)</f>
        <v xml:space="preserve"> </v>
      </c>
      <c r="S48" s="13" t="str">
        <f t="shared" ref="S48:S78" si="63">IF(N48=0," ",100*((J48/(D48+L48+I48))))</f>
        <v xml:space="preserve"> </v>
      </c>
      <c r="U48" s="22" t="s">
        <v>27</v>
      </c>
    </row>
    <row r="49" spans="2:21" ht="18.5" x14ac:dyDescent="0.45">
      <c r="B49" s="11">
        <v>1</v>
      </c>
      <c r="C49" s="11">
        <v>3</v>
      </c>
      <c r="D49" s="17">
        <v>0</v>
      </c>
      <c r="E49" s="17">
        <v>0</v>
      </c>
      <c r="F49" s="17"/>
      <c r="G49" s="17"/>
      <c r="H49" s="17"/>
      <c r="I49" s="17">
        <v>0</v>
      </c>
      <c r="J49" s="17">
        <v>0</v>
      </c>
      <c r="K49" s="17">
        <v>0</v>
      </c>
      <c r="L49" s="12">
        <f t="shared" si="56"/>
        <v>0</v>
      </c>
      <c r="M49" s="12">
        <f t="shared" si="57"/>
        <v>0</v>
      </c>
      <c r="N49" s="12">
        <f t="shared" si="58"/>
        <v>0</v>
      </c>
      <c r="O49" s="13" t="str">
        <f t="shared" si="59"/>
        <v xml:space="preserve"> </v>
      </c>
      <c r="P49" s="13" t="str">
        <f t="shared" si="60"/>
        <v xml:space="preserve"> </v>
      </c>
      <c r="Q49" s="13" t="str">
        <f t="shared" si="61"/>
        <v xml:space="preserve"> </v>
      </c>
      <c r="R49" s="13" t="str">
        <f t="shared" si="62"/>
        <v xml:space="preserve"> </v>
      </c>
      <c r="S49" s="13" t="str">
        <f t="shared" si="63"/>
        <v xml:space="preserve"> </v>
      </c>
      <c r="U49" s="22" t="s">
        <v>27</v>
      </c>
    </row>
    <row r="50" spans="2:21" ht="18.5" x14ac:dyDescent="0.45">
      <c r="B50" s="14" t="s">
        <v>16</v>
      </c>
      <c r="C50" s="14"/>
      <c r="D50" s="15">
        <f t="shared" ref="D50" si="64">SUM(D47:D49)</f>
        <v>42</v>
      </c>
      <c r="E50" s="15">
        <f>SUM(E47:E49)</f>
        <v>62</v>
      </c>
      <c r="F50" s="15">
        <f t="shared" ref="F50:H50" si="65">SUM(F47:F49)</f>
        <v>2</v>
      </c>
      <c r="G50" s="15">
        <f t="shared" si="65"/>
        <v>0</v>
      </c>
      <c r="H50" s="15">
        <f t="shared" si="65"/>
        <v>6</v>
      </c>
      <c r="I50" s="15">
        <f>SUM(I47:I49)</f>
        <v>0</v>
      </c>
      <c r="J50" s="15">
        <f t="shared" ref="J50:K50" si="66">SUM(J47:J49)</f>
        <v>5</v>
      </c>
      <c r="K50" s="15">
        <f t="shared" si="66"/>
        <v>1</v>
      </c>
      <c r="L50" s="15">
        <f>H50+I50+F50</f>
        <v>8</v>
      </c>
      <c r="M50" s="15">
        <f t="shared" si="57"/>
        <v>63</v>
      </c>
      <c r="N50" s="15">
        <f t="shared" si="58"/>
        <v>118</v>
      </c>
      <c r="O50" s="16">
        <f t="shared" si="59"/>
        <v>85.454545454545453</v>
      </c>
      <c r="P50" s="16">
        <f t="shared" si="60"/>
        <v>90.909090909090907</v>
      </c>
      <c r="Q50" s="16">
        <f t="shared" si="61"/>
        <v>88.983050847457633</v>
      </c>
      <c r="R50" s="16">
        <f>IF(N50=0," ",100*K50/M50)</f>
        <v>1.5873015873015872</v>
      </c>
      <c r="S50" s="16">
        <f>IF(N50=0," ",100*(((I50+G50)/(D50+L50+I50))))</f>
        <v>0</v>
      </c>
      <c r="U50" s="22" t="s">
        <v>27</v>
      </c>
    </row>
    <row r="51" spans="2:21" ht="18.5" x14ac:dyDescent="0.45">
      <c r="B51" s="11">
        <v>2</v>
      </c>
      <c r="C51" s="11">
        <v>1</v>
      </c>
      <c r="D51" s="17">
        <v>42</v>
      </c>
      <c r="E51" s="17">
        <v>62</v>
      </c>
      <c r="F51" s="17"/>
      <c r="G51" s="17"/>
      <c r="H51" s="17"/>
      <c r="I51" s="17">
        <v>5</v>
      </c>
      <c r="J51" s="17">
        <v>6</v>
      </c>
      <c r="K51" s="17">
        <v>3</v>
      </c>
      <c r="L51" s="12">
        <f t="shared" si="56"/>
        <v>5</v>
      </c>
      <c r="M51" s="12">
        <f t="shared" si="57"/>
        <v>65</v>
      </c>
      <c r="N51" s="12">
        <f t="shared" si="58"/>
        <v>118</v>
      </c>
      <c r="O51" s="13">
        <f t="shared" si="59"/>
        <v>90.566037735849065</v>
      </c>
      <c r="P51" s="13">
        <f t="shared" si="60"/>
        <v>88.679245283018872</v>
      </c>
      <c r="Q51" s="13">
        <f t="shared" si="61"/>
        <v>90.677966101694921</v>
      </c>
      <c r="R51" s="13">
        <f t="shared" si="62"/>
        <v>4.615384615384615</v>
      </c>
      <c r="S51" s="13">
        <f>IF(N51=0," ",100*(((I51+G51)/(D51+L51+I51))))</f>
        <v>9.6153846153846168</v>
      </c>
      <c r="U51" s="22" t="s">
        <v>27</v>
      </c>
    </row>
    <row r="52" spans="2:21" ht="18.5" x14ac:dyDescent="0.45">
      <c r="B52" s="11">
        <v>2</v>
      </c>
      <c r="C52" s="11">
        <v>2</v>
      </c>
      <c r="D52" s="17">
        <v>0</v>
      </c>
      <c r="E52" s="17">
        <v>0</v>
      </c>
      <c r="F52" s="17"/>
      <c r="G52" s="17"/>
      <c r="H52" s="17"/>
      <c r="I52" s="17">
        <v>0</v>
      </c>
      <c r="J52" s="17">
        <v>0</v>
      </c>
      <c r="K52" s="17">
        <v>0</v>
      </c>
      <c r="L52" s="12">
        <f t="shared" si="56"/>
        <v>0</v>
      </c>
      <c r="M52" s="12">
        <f t="shared" si="57"/>
        <v>0</v>
      </c>
      <c r="N52" s="12">
        <f t="shared" si="58"/>
        <v>0</v>
      </c>
      <c r="O52" s="13" t="str">
        <f t="shared" si="59"/>
        <v xml:space="preserve"> </v>
      </c>
      <c r="P52" s="13" t="str">
        <f t="shared" si="60"/>
        <v xml:space="preserve"> </v>
      </c>
      <c r="Q52" s="13" t="str">
        <f t="shared" si="61"/>
        <v xml:space="preserve"> </v>
      </c>
      <c r="R52" s="13" t="str">
        <f t="shared" si="62"/>
        <v xml:space="preserve"> </v>
      </c>
      <c r="S52" s="13" t="str">
        <f t="shared" ref="S52:S69" si="67">IF(N52=0," ",100*(((I52+G52)/(D52+L52+I52))))</f>
        <v xml:space="preserve"> </v>
      </c>
      <c r="U52" s="22" t="s">
        <v>27</v>
      </c>
    </row>
    <row r="53" spans="2:21" ht="18.5" x14ac:dyDescent="0.45">
      <c r="B53" s="11">
        <v>2</v>
      </c>
      <c r="C53" s="11">
        <v>3</v>
      </c>
      <c r="D53" s="17">
        <v>0</v>
      </c>
      <c r="E53" s="17">
        <v>0</v>
      </c>
      <c r="F53" s="17"/>
      <c r="G53" s="17"/>
      <c r="H53" s="17"/>
      <c r="I53" s="17">
        <v>0</v>
      </c>
      <c r="J53" s="17">
        <v>0</v>
      </c>
      <c r="K53" s="17">
        <v>0</v>
      </c>
      <c r="L53" s="12">
        <f t="shared" si="56"/>
        <v>0</v>
      </c>
      <c r="M53" s="12">
        <f t="shared" si="57"/>
        <v>0</v>
      </c>
      <c r="N53" s="12">
        <f t="shared" si="58"/>
        <v>0</v>
      </c>
      <c r="O53" s="13" t="str">
        <f t="shared" si="59"/>
        <v xml:space="preserve"> </v>
      </c>
      <c r="P53" s="13" t="str">
        <f t="shared" si="60"/>
        <v xml:space="preserve"> </v>
      </c>
      <c r="Q53" s="13" t="str">
        <f t="shared" si="61"/>
        <v xml:space="preserve"> </v>
      </c>
      <c r="R53" s="13" t="str">
        <f t="shared" si="62"/>
        <v xml:space="preserve"> </v>
      </c>
      <c r="S53" s="13" t="str">
        <f t="shared" si="67"/>
        <v xml:space="preserve"> </v>
      </c>
      <c r="U53" s="22" t="s">
        <v>27</v>
      </c>
    </row>
    <row r="54" spans="2:21" ht="18.5" x14ac:dyDescent="0.45">
      <c r="B54" s="14" t="s">
        <v>17</v>
      </c>
      <c r="C54" s="14"/>
      <c r="D54" s="15">
        <f>SUM(D51:D53)</f>
        <v>42</v>
      </c>
      <c r="E54" s="15">
        <f t="shared" ref="E54:K54" si="68">SUM(E51:E53)</f>
        <v>62</v>
      </c>
      <c r="F54" s="15">
        <f t="shared" si="68"/>
        <v>0</v>
      </c>
      <c r="G54" s="15">
        <f t="shared" si="68"/>
        <v>0</v>
      </c>
      <c r="H54" s="15">
        <f t="shared" si="68"/>
        <v>0</v>
      </c>
      <c r="I54" s="15">
        <f t="shared" si="68"/>
        <v>5</v>
      </c>
      <c r="J54" s="15">
        <f t="shared" si="68"/>
        <v>6</v>
      </c>
      <c r="K54" s="15">
        <f t="shared" si="68"/>
        <v>3</v>
      </c>
      <c r="L54" s="15">
        <f t="shared" si="56"/>
        <v>5</v>
      </c>
      <c r="M54" s="15">
        <f t="shared" si="57"/>
        <v>65</v>
      </c>
      <c r="N54" s="15">
        <f t="shared" si="58"/>
        <v>118</v>
      </c>
      <c r="O54" s="16">
        <f t="shared" si="59"/>
        <v>90.566037735849065</v>
      </c>
      <c r="P54" s="16">
        <f t="shared" si="60"/>
        <v>88.679245283018872</v>
      </c>
      <c r="Q54" s="16">
        <f t="shared" si="61"/>
        <v>90.677966101694921</v>
      </c>
      <c r="R54" s="16">
        <f t="shared" si="62"/>
        <v>4.615384615384615</v>
      </c>
      <c r="S54" s="16">
        <f>IF(N54=0," ",100*(((I54+G54)/(D54+L54+I54))))</f>
        <v>9.6153846153846168</v>
      </c>
      <c r="U54" s="22" t="s">
        <v>27</v>
      </c>
    </row>
    <row r="55" spans="2:21" ht="18.5" x14ac:dyDescent="0.45">
      <c r="B55" s="11">
        <v>3</v>
      </c>
      <c r="C55" s="11">
        <v>1</v>
      </c>
      <c r="D55" s="17">
        <v>27</v>
      </c>
      <c r="E55" s="17">
        <v>39</v>
      </c>
      <c r="F55" s="17"/>
      <c r="G55" s="17"/>
      <c r="H55" s="17"/>
      <c r="I55" s="17">
        <v>1</v>
      </c>
      <c r="J55" s="17">
        <v>3</v>
      </c>
      <c r="K55" s="17">
        <v>0</v>
      </c>
      <c r="L55" s="12">
        <f t="shared" si="56"/>
        <v>1</v>
      </c>
      <c r="M55" s="12">
        <f t="shared" si="57"/>
        <v>39</v>
      </c>
      <c r="N55" s="12">
        <f t="shared" si="58"/>
        <v>70</v>
      </c>
      <c r="O55" s="13">
        <f t="shared" si="59"/>
        <v>96.774193548387103</v>
      </c>
      <c r="P55" s="13">
        <f t="shared" si="60"/>
        <v>90.322580645161281</v>
      </c>
      <c r="Q55" s="13">
        <f t="shared" si="61"/>
        <v>94.285714285714292</v>
      </c>
      <c r="R55" s="13">
        <f t="shared" si="62"/>
        <v>0</v>
      </c>
      <c r="S55" s="13">
        <f t="shared" si="67"/>
        <v>3.4482758620689653</v>
      </c>
      <c r="U55" s="22" t="s">
        <v>27</v>
      </c>
    </row>
    <row r="56" spans="2:21" ht="18.5" x14ac:dyDescent="0.45">
      <c r="B56" s="11">
        <v>3</v>
      </c>
      <c r="C56" s="11">
        <v>2</v>
      </c>
      <c r="D56" s="17">
        <v>0</v>
      </c>
      <c r="E56" s="17">
        <v>0</v>
      </c>
      <c r="F56" s="17"/>
      <c r="G56" s="17"/>
      <c r="H56" s="17"/>
      <c r="I56" s="17">
        <v>0</v>
      </c>
      <c r="J56" s="17">
        <v>0</v>
      </c>
      <c r="K56" s="17">
        <v>0</v>
      </c>
      <c r="L56" s="12">
        <f t="shared" si="56"/>
        <v>0</v>
      </c>
      <c r="M56" s="12">
        <f t="shared" si="57"/>
        <v>0</v>
      </c>
      <c r="N56" s="12">
        <f t="shared" si="58"/>
        <v>0</v>
      </c>
      <c r="O56" s="13" t="str">
        <f t="shared" si="59"/>
        <v xml:space="preserve"> </v>
      </c>
      <c r="P56" s="13" t="str">
        <f t="shared" si="60"/>
        <v xml:space="preserve"> </v>
      </c>
      <c r="Q56" s="13" t="str">
        <f t="shared" si="61"/>
        <v xml:space="preserve"> </v>
      </c>
      <c r="R56" s="13" t="str">
        <f t="shared" si="62"/>
        <v xml:space="preserve"> </v>
      </c>
      <c r="S56" s="13" t="str">
        <f t="shared" si="67"/>
        <v xml:space="preserve"> </v>
      </c>
      <c r="U56" s="22" t="s">
        <v>27</v>
      </c>
    </row>
    <row r="57" spans="2:21" ht="18.5" x14ac:dyDescent="0.45">
      <c r="B57" s="11">
        <v>3</v>
      </c>
      <c r="C57" s="11">
        <v>3</v>
      </c>
      <c r="D57" s="17">
        <v>0</v>
      </c>
      <c r="E57" s="17">
        <v>0</v>
      </c>
      <c r="F57" s="17"/>
      <c r="G57" s="17"/>
      <c r="H57" s="17"/>
      <c r="I57" s="17">
        <v>0</v>
      </c>
      <c r="J57" s="17">
        <v>0</v>
      </c>
      <c r="K57" s="17">
        <v>0</v>
      </c>
      <c r="L57" s="12">
        <f t="shared" si="56"/>
        <v>0</v>
      </c>
      <c r="M57" s="12">
        <f t="shared" si="57"/>
        <v>0</v>
      </c>
      <c r="N57" s="12">
        <f t="shared" si="58"/>
        <v>0</v>
      </c>
      <c r="O57" s="13" t="str">
        <f t="shared" si="59"/>
        <v xml:space="preserve"> </v>
      </c>
      <c r="P57" s="13" t="str">
        <f t="shared" si="60"/>
        <v xml:space="preserve"> </v>
      </c>
      <c r="Q57" s="13" t="str">
        <f t="shared" si="61"/>
        <v xml:space="preserve"> </v>
      </c>
      <c r="R57" s="13" t="str">
        <f t="shared" si="62"/>
        <v xml:space="preserve"> </v>
      </c>
      <c r="S57" s="13" t="str">
        <f t="shared" si="67"/>
        <v xml:space="preserve"> </v>
      </c>
      <c r="U57" s="22" t="s">
        <v>27</v>
      </c>
    </row>
    <row r="58" spans="2:21" ht="18.5" x14ac:dyDescent="0.45">
      <c r="B58" s="14" t="s">
        <v>18</v>
      </c>
      <c r="C58" s="14"/>
      <c r="D58" s="15">
        <f>SUM(D55:D57)</f>
        <v>27</v>
      </c>
      <c r="E58" s="15">
        <f t="shared" ref="E58:K58" si="69">SUM(E55:E57)</f>
        <v>39</v>
      </c>
      <c r="F58" s="15">
        <f t="shared" si="69"/>
        <v>0</v>
      </c>
      <c r="G58" s="15">
        <f t="shared" si="69"/>
        <v>0</v>
      </c>
      <c r="H58" s="15">
        <f t="shared" si="69"/>
        <v>0</v>
      </c>
      <c r="I58" s="15">
        <f t="shared" si="69"/>
        <v>1</v>
      </c>
      <c r="J58" s="15">
        <f t="shared" si="69"/>
        <v>3</v>
      </c>
      <c r="K58" s="15">
        <f t="shared" si="69"/>
        <v>0</v>
      </c>
      <c r="L58" s="15">
        <f t="shared" si="56"/>
        <v>1</v>
      </c>
      <c r="M58" s="15">
        <f t="shared" si="57"/>
        <v>39</v>
      </c>
      <c r="N58" s="15">
        <f t="shared" si="58"/>
        <v>70</v>
      </c>
      <c r="O58" s="16">
        <f t="shared" si="59"/>
        <v>96.774193548387103</v>
      </c>
      <c r="P58" s="16">
        <f t="shared" si="60"/>
        <v>90.322580645161281</v>
      </c>
      <c r="Q58" s="16">
        <f t="shared" si="61"/>
        <v>94.285714285714292</v>
      </c>
      <c r="R58" s="16">
        <f t="shared" si="62"/>
        <v>0</v>
      </c>
      <c r="S58" s="16">
        <f t="shared" si="67"/>
        <v>3.4482758620689653</v>
      </c>
      <c r="U58" s="22" t="s">
        <v>27</v>
      </c>
    </row>
    <row r="59" spans="2:21" x14ac:dyDescent="0.35">
      <c r="B59" s="11">
        <v>4</v>
      </c>
      <c r="C59" s="11">
        <v>1</v>
      </c>
      <c r="D59" s="17">
        <v>21</v>
      </c>
      <c r="E59" s="17">
        <v>30</v>
      </c>
      <c r="F59" s="17"/>
      <c r="G59" s="17"/>
      <c r="H59" s="17"/>
      <c r="I59" s="17">
        <v>7</v>
      </c>
      <c r="J59" s="17">
        <v>4</v>
      </c>
      <c r="K59" s="17">
        <v>0</v>
      </c>
      <c r="L59" s="12">
        <f t="shared" si="56"/>
        <v>7</v>
      </c>
      <c r="M59" s="12">
        <f t="shared" si="57"/>
        <v>30</v>
      </c>
      <c r="N59" s="12">
        <f t="shared" si="58"/>
        <v>62</v>
      </c>
      <c r="O59" s="13">
        <f t="shared" si="59"/>
        <v>78.125</v>
      </c>
      <c r="P59" s="13">
        <f t="shared" si="60"/>
        <v>87.5</v>
      </c>
      <c r="Q59" s="13">
        <f t="shared" si="61"/>
        <v>82.258064516129039</v>
      </c>
      <c r="R59" s="13">
        <f t="shared" si="62"/>
        <v>0</v>
      </c>
      <c r="S59" s="13">
        <f t="shared" si="67"/>
        <v>20</v>
      </c>
      <c r="U59" s="23" t="s">
        <v>27</v>
      </c>
    </row>
    <row r="60" spans="2:21" x14ac:dyDescent="0.35">
      <c r="B60" s="11">
        <v>4</v>
      </c>
      <c r="C60" s="11">
        <v>2</v>
      </c>
      <c r="D60" s="17">
        <v>0</v>
      </c>
      <c r="E60" s="17">
        <v>0</v>
      </c>
      <c r="F60" s="17"/>
      <c r="G60" s="17"/>
      <c r="H60" s="17"/>
      <c r="I60" s="17">
        <v>0</v>
      </c>
      <c r="J60" s="17">
        <v>0</v>
      </c>
      <c r="K60" s="17">
        <v>0</v>
      </c>
      <c r="L60" s="12">
        <f t="shared" si="56"/>
        <v>0</v>
      </c>
      <c r="M60" s="12">
        <f t="shared" si="57"/>
        <v>0</v>
      </c>
      <c r="N60" s="12">
        <f t="shared" si="58"/>
        <v>0</v>
      </c>
      <c r="O60" s="13" t="str">
        <f t="shared" si="59"/>
        <v xml:space="preserve"> </v>
      </c>
      <c r="P60" s="13" t="str">
        <f t="shared" si="60"/>
        <v xml:space="preserve"> </v>
      </c>
      <c r="Q60" s="13" t="str">
        <f t="shared" si="61"/>
        <v xml:space="preserve"> </v>
      </c>
      <c r="R60" s="13" t="str">
        <f t="shared" si="62"/>
        <v xml:space="preserve"> </v>
      </c>
      <c r="S60" s="13" t="str">
        <f t="shared" si="67"/>
        <v xml:space="preserve"> </v>
      </c>
    </row>
    <row r="61" spans="2:21" x14ac:dyDescent="0.35">
      <c r="B61" s="11">
        <v>4</v>
      </c>
      <c r="C61" s="11">
        <v>3</v>
      </c>
      <c r="D61" s="17">
        <v>0</v>
      </c>
      <c r="E61" s="17">
        <v>0</v>
      </c>
      <c r="F61" s="17"/>
      <c r="G61" s="17"/>
      <c r="H61" s="17"/>
      <c r="I61" s="17">
        <v>0</v>
      </c>
      <c r="J61" s="17">
        <v>0</v>
      </c>
      <c r="K61" s="17">
        <v>0</v>
      </c>
      <c r="L61" s="12">
        <f t="shared" si="56"/>
        <v>0</v>
      </c>
      <c r="M61" s="12">
        <f t="shared" si="57"/>
        <v>0</v>
      </c>
      <c r="N61" s="12">
        <f t="shared" si="58"/>
        <v>0</v>
      </c>
      <c r="O61" s="13" t="str">
        <f t="shared" si="59"/>
        <v xml:space="preserve"> </v>
      </c>
      <c r="P61" s="13" t="str">
        <f t="shared" si="60"/>
        <v xml:space="preserve"> </v>
      </c>
      <c r="Q61" s="13" t="str">
        <f t="shared" si="61"/>
        <v xml:space="preserve"> </v>
      </c>
      <c r="R61" s="13" t="str">
        <f t="shared" si="62"/>
        <v xml:space="preserve"> </v>
      </c>
      <c r="S61" s="13" t="str">
        <f t="shared" si="67"/>
        <v xml:space="preserve"> </v>
      </c>
    </row>
    <row r="62" spans="2:21" ht="18.5" x14ac:dyDescent="0.45">
      <c r="B62" s="14" t="s">
        <v>19</v>
      </c>
      <c r="C62" s="14"/>
      <c r="D62" s="18">
        <f>SUM(D59:D61)</f>
        <v>21</v>
      </c>
      <c r="E62" s="15">
        <f t="shared" ref="E62:K62" si="70">SUM(E59:E61)</f>
        <v>30</v>
      </c>
      <c r="F62" s="15">
        <f t="shared" si="70"/>
        <v>0</v>
      </c>
      <c r="G62" s="15">
        <f t="shared" si="70"/>
        <v>0</v>
      </c>
      <c r="H62" s="15">
        <f t="shared" si="70"/>
        <v>0</v>
      </c>
      <c r="I62" s="15">
        <f t="shared" si="70"/>
        <v>7</v>
      </c>
      <c r="J62" s="15">
        <f t="shared" si="70"/>
        <v>4</v>
      </c>
      <c r="K62" s="15">
        <f t="shared" si="70"/>
        <v>0</v>
      </c>
      <c r="L62" s="15">
        <f t="shared" si="56"/>
        <v>7</v>
      </c>
      <c r="M62" s="15">
        <f t="shared" si="57"/>
        <v>30</v>
      </c>
      <c r="N62" s="15">
        <f t="shared" si="58"/>
        <v>62</v>
      </c>
      <c r="O62" s="16">
        <f t="shared" si="59"/>
        <v>78.125</v>
      </c>
      <c r="P62" s="16">
        <f t="shared" si="60"/>
        <v>87.5</v>
      </c>
      <c r="Q62" s="16">
        <f t="shared" si="61"/>
        <v>82.258064516129039</v>
      </c>
      <c r="R62" s="16">
        <f t="shared" si="62"/>
        <v>0</v>
      </c>
      <c r="S62" s="16">
        <f>IF(N62=0," ",100*(((I62+G62)/(D62+L62+I62))))</f>
        <v>20</v>
      </c>
    </row>
    <row r="63" spans="2:21" x14ac:dyDescent="0.35">
      <c r="B63" s="11">
        <v>5</v>
      </c>
      <c r="C63" s="11">
        <v>1</v>
      </c>
      <c r="D63" s="17">
        <v>30</v>
      </c>
      <c r="E63" s="17">
        <v>34</v>
      </c>
      <c r="F63" s="17"/>
      <c r="G63" s="17"/>
      <c r="H63" s="17"/>
      <c r="I63" s="17">
        <v>0</v>
      </c>
      <c r="J63" s="17">
        <v>2</v>
      </c>
      <c r="K63" s="17">
        <v>1</v>
      </c>
      <c r="L63" s="12">
        <f t="shared" si="56"/>
        <v>0</v>
      </c>
      <c r="M63" s="12">
        <f t="shared" si="57"/>
        <v>35</v>
      </c>
      <c r="N63" s="12">
        <f t="shared" si="58"/>
        <v>67</v>
      </c>
      <c r="O63" s="13">
        <f t="shared" si="59"/>
        <v>100</v>
      </c>
      <c r="P63" s="13">
        <f t="shared" si="60"/>
        <v>93.75</v>
      </c>
      <c r="Q63" s="13">
        <f t="shared" si="61"/>
        <v>97.014925373134332</v>
      </c>
      <c r="R63" s="13">
        <f t="shared" si="62"/>
        <v>2.8571428571428572</v>
      </c>
      <c r="S63" s="13">
        <f t="shared" si="67"/>
        <v>0</v>
      </c>
    </row>
    <row r="64" spans="2:21" x14ac:dyDescent="0.35">
      <c r="B64" s="11">
        <v>5</v>
      </c>
      <c r="C64" s="11">
        <v>2</v>
      </c>
      <c r="D64" s="17">
        <v>0</v>
      </c>
      <c r="E64" s="17">
        <v>0</v>
      </c>
      <c r="F64" s="17"/>
      <c r="G64" s="17"/>
      <c r="H64" s="17"/>
      <c r="I64" s="17">
        <v>0</v>
      </c>
      <c r="J64" s="17">
        <v>0</v>
      </c>
      <c r="K64" s="17">
        <v>0</v>
      </c>
      <c r="L64" s="12">
        <f t="shared" si="56"/>
        <v>0</v>
      </c>
      <c r="M64" s="12">
        <f t="shared" si="57"/>
        <v>0</v>
      </c>
      <c r="N64" s="12">
        <f t="shared" si="58"/>
        <v>0</v>
      </c>
      <c r="O64" s="13" t="str">
        <f t="shared" si="59"/>
        <v xml:space="preserve"> </v>
      </c>
      <c r="P64" s="13" t="str">
        <f t="shared" si="60"/>
        <v xml:space="preserve"> </v>
      </c>
      <c r="Q64" s="13" t="str">
        <f t="shared" si="61"/>
        <v xml:space="preserve"> </v>
      </c>
      <c r="R64" s="13" t="str">
        <f t="shared" si="62"/>
        <v xml:space="preserve"> </v>
      </c>
      <c r="S64" s="13" t="str">
        <f t="shared" si="67"/>
        <v xml:space="preserve"> </v>
      </c>
    </row>
    <row r="65" spans="2:19" x14ac:dyDescent="0.35">
      <c r="B65" s="11">
        <v>5</v>
      </c>
      <c r="C65" s="11">
        <v>3</v>
      </c>
      <c r="D65" s="17">
        <v>0</v>
      </c>
      <c r="E65" s="17">
        <v>0</v>
      </c>
      <c r="F65" s="17"/>
      <c r="G65" s="17"/>
      <c r="H65" s="17"/>
      <c r="I65" s="17">
        <v>0</v>
      </c>
      <c r="J65" s="17">
        <v>0</v>
      </c>
      <c r="K65" s="17">
        <v>0</v>
      </c>
      <c r="L65" s="12">
        <f t="shared" si="56"/>
        <v>0</v>
      </c>
      <c r="M65" s="12">
        <f t="shared" si="57"/>
        <v>0</v>
      </c>
      <c r="N65" s="12">
        <f t="shared" si="58"/>
        <v>0</v>
      </c>
      <c r="O65" s="13" t="str">
        <f t="shared" si="59"/>
        <v xml:space="preserve"> </v>
      </c>
      <c r="P65" s="13" t="str">
        <f t="shared" si="60"/>
        <v xml:space="preserve"> </v>
      </c>
      <c r="Q65" s="13" t="str">
        <f t="shared" si="61"/>
        <v xml:space="preserve"> </v>
      </c>
      <c r="R65" s="13" t="str">
        <f t="shared" si="62"/>
        <v xml:space="preserve"> </v>
      </c>
      <c r="S65" s="13" t="str">
        <f t="shared" si="67"/>
        <v xml:space="preserve"> </v>
      </c>
    </row>
    <row r="66" spans="2:19" ht="18.5" x14ac:dyDescent="0.45">
      <c r="B66" s="14" t="s">
        <v>20</v>
      </c>
      <c r="C66" s="14"/>
      <c r="D66" s="18">
        <f>SUM(D63:D65)</f>
        <v>30</v>
      </c>
      <c r="E66" s="15">
        <f t="shared" ref="E66:K66" si="71">SUM(E63:E65)</f>
        <v>34</v>
      </c>
      <c r="F66" s="15">
        <f t="shared" si="71"/>
        <v>0</v>
      </c>
      <c r="G66" s="15">
        <f t="shared" si="71"/>
        <v>0</v>
      </c>
      <c r="H66" s="15">
        <f t="shared" si="71"/>
        <v>0</v>
      </c>
      <c r="I66" s="15">
        <f t="shared" si="71"/>
        <v>0</v>
      </c>
      <c r="J66" s="15">
        <f t="shared" si="71"/>
        <v>2</v>
      </c>
      <c r="K66" s="15">
        <f t="shared" si="71"/>
        <v>1</v>
      </c>
      <c r="L66" s="15">
        <f t="shared" si="56"/>
        <v>0</v>
      </c>
      <c r="M66" s="15">
        <f t="shared" si="57"/>
        <v>35</v>
      </c>
      <c r="N66" s="15">
        <f t="shared" si="58"/>
        <v>67</v>
      </c>
      <c r="O66" s="16">
        <f t="shared" si="59"/>
        <v>100</v>
      </c>
      <c r="P66" s="16">
        <f t="shared" si="60"/>
        <v>93.75</v>
      </c>
      <c r="Q66" s="16">
        <f t="shared" si="61"/>
        <v>97.014925373134332</v>
      </c>
      <c r="R66" s="16">
        <f t="shared" si="62"/>
        <v>2.8571428571428572</v>
      </c>
      <c r="S66" s="16">
        <f t="shared" si="67"/>
        <v>0</v>
      </c>
    </row>
    <row r="67" spans="2:19" x14ac:dyDescent="0.35">
      <c r="B67" s="11">
        <v>6</v>
      </c>
      <c r="C67" s="11">
        <v>1</v>
      </c>
      <c r="D67" s="17">
        <v>25</v>
      </c>
      <c r="E67" s="17">
        <v>24</v>
      </c>
      <c r="F67" s="17">
        <v>2</v>
      </c>
      <c r="G67" s="17">
        <v>3</v>
      </c>
      <c r="H67" s="17">
        <v>1</v>
      </c>
      <c r="I67" s="17">
        <v>0</v>
      </c>
      <c r="J67" s="17">
        <v>0</v>
      </c>
      <c r="K67" s="17">
        <v>0</v>
      </c>
      <c r="L67" s="12">
        <f t="shared" ref="L67:L69" si="72">H67+I67+F67</f>
        <v>3</v>
      </c>
      <c r="M67" s="12">
        <f t="shared" ref="M67:M70" si="73">E67+K67+G67</f>
        <v>27</v>
      </c>
      <c r="N67" s="12">
        <f t="shared" ref="N67:N70" si="74">D67+J67+L67+M67</f>
        <v>55</v>
      </c>
      <c r="O67" s="13">
        <f t="shared" ref="O67:O70" si="75">IF(N67=0," ",100*((D67+J67)/(D67+L67+J67)))</f>
        <v>89.285714285714292</v>
      </c>
      <c r="P67" s="13">
        <f t="shared" ref="P67:P70" si="76">IF(N67=0," ",100*((D67+L67)/(D67+L67+J67)))</f>
        <v>100</v>
      </c>
      <c r="Q67" s="13">
        <f t="shared" ref="Q67:Q70" si="77">IF(N67=0," ",100*(D67+M67)/N67)</f>
        <v>94.545454545454547</v>
      </c>
      <c r="R67" s="13">
        <f t="shared" ref="R67:R70" si="78">IF(N67=0," ",100*K67/M67)</f>
        <v>0</v>
      </c>
      <c r="S67" s="13">
        <f t="shared" si="67"/>
        <v>10.714285714285714</v>
      </c>
    </row>
    <row r="68" spans="2:19" x14ac:dyDescent="0.35">
      <c r="B68" s="11">
        <v>6</v>
      </c>
      <c r="C68" s="11">
        <v>2</v>
      </c>
      <c r="D68" s="17">
        <v>0</v>
      </c>
      <c r="E68" s="17">
        <v>0</v>
      </c>
      <c r="F68" s="17"/>
      <c r="G68" s="17"/>
      <c r="H68" s="17"/>
      <c r="I68" s="17">
        <v>0</v>
      </c>
      <c r="J68" s="17">
        <v>0</v>
      </c>
      <c r="K68" s="17">
        <v>0</v>
      </c>
      <c r="L68" s="12">
        <f t="shared" si="72"/>
        <v>0</v>
      </c>
      <c r="M68" s="12">
        <f t="shared" si="73"/>
        <v>0</v>
      </c>
      <c r="N68" s="12">
        <f t="shared" si="74"/>
        <v>0</v>
      </c>
      <c r="O68" s="13" t="str">
        <f t="shared" si="75"/>
        <v xml:space="preserve"> </v>
      </c>
      <c r="P68" s="13" t="str">
        <f t="shared" si="76"/>
        <v xml:space="preserve"> </v>
      </c>
      <c r="Q68" s="13" t="str">
        <f t="shared" si="77"/>
        <v xml:space="preserve"> </v>
      </c>
      <c r="R68" s="13" t="str">
        <f t="shared" si="78"/>
        <v xml:space="preserve"> </v>
      </c>
      <c r="S68" s="13" t="str">
        <f t="shared" si="67"/>
        <v xml:space="preserve"> </v>
      </c>
    </row>
    <row r="69" spans="2:19" x14ac:dyDescent="0.35">
      <c r="B69" s="11">
        <v>6</v>
      </c>
      <c r="C69" s="11">
        <v>3</v>
      </c>
      <c r="D69" s="17">
        <v>0</v>
      </c>
      <c r="E69" s="17">
        <v>0</v>
      </c>
      <c r="F69" s="17"/>
      <c r="G69" s="17"/>
      <c r="H69" s="17"/>
      <c r="I69" s="17">
        <v>0</v>
      </c>
      <c r="J69" s="17">
        <v>0</v>
      </c>
      <c r="K69" s="17">
        <v>0</v>
      </c>
      <c r="L69" s="12">
        <f t="shared" si="72"/>
        <v>0</v>
      </c>
      <c r="M69" s="12">
        <f t="shared" si="73"/>
        <v>0</v>
      </c>
      <c r="N69" s="12">
        <f t="shared" si="74"/>
        <v>0</v>
      </c>
      <c r="O69" s="13" t="str">
        <f t="shared" si="75"/>
        <v xml:space="preserve"> </v>
      </c>
      <c r="P69" s="13" t="str">
        <f t="shared" si="76"/>
        <v xml:space="preserve"> </v>
      </c>
      <c r="Q69" s="13" t="str">
        <f t="shared" si="77"/>
        <v xml:space="preserve"> </v>
      </c>
      <c r="R69" s="13" t="str">
        <f t="shared" si="78"/>
        <v xml:space="preserve"> </v>
      </c>
      <c r="S69" s="13" t="str">
        <f t="shared" si="67"/>
        <v xml:space="preserve"> </v>
      </c>
    </row>
    <row r="70" spans="2:19" ht="18.5" x14ac:dyDescent="0.45">
      <c r="B70" s="14" t="s">
        <v>21</v>
      </c>
      <c r="C70" s="14"/>
      <c r="D70" s="15">
        <f>SUM(D67:D69)</f>
        <v>25</v>
      </c>
      <c r="E70" s="15">
        <f t="shared" ref="E70:H70" si="79">SUM(E67:E69)</f>
        <v>24</v>
      </c>
      <c r="F70" s="15">
        <f t="shared" si="79"/>
        <v>2</v>
      </c>
      <c r="G70" s="15">
        <f t="shared" si="79"/>
        <v>3</v>
      </c>
      <c r="H70" s="15">
        <f t="shared" si="79"/>
        <v>1</v>
      </c>
      <c r="I70" s="15">
        <f>SUM(I67:I69)</f>
        <v>0</v>
      </c>
      <c r="J70" s="15">
        <f t="shared" ref="J70:K70" si="80">SUM(J67:J69)</f>
        <v>0</v>
      </c>
      <c r="K70" s="15">
        <f t="shared" si="80"/>
        <v>0</v>
      </c>
      <c r="L70" s="15">
        <f>H70+I70+F70</f>
        <v>3</v>
      </c>
      <c r="M70" s="15">
        <f t="shared" si="73"/>
        <v>27</v>
      </c>
      <c r="N70" s="15">
        <f t="shared" si="74"/>
        <v>55</v>
      </c>
      <c r="O70" s="16">
        <f t="shared" si="75"/>
        <v>89.285714285714292</v>
      </c>
      <c r="P70" s="16">
        <f t="shared" si="76"/>
        <v>100</v>
      </c>
      <c r="Q70" s="16">
        <f t="shared" si="77"/>
        <v>94.545454545454547</v>
      </c>
      <c r="R70" s="16">
        <f t="shared" si="78"/>
        <v>0</v>
      </c>
      <c r="S70" s="16">
        <f>IF(N70=0," ",100*(((I70+G70)/(D70+L70+I70))))</f>
        <v>10.714285714285714</v>
      </c>
    </row>
    <row r="71" spans="2:19" x14ac:dyDescent="0.35">
      <c r="B71" s="11">
        <v>7</v>
      </c>
      <c r="C71" s="11">
        <v>1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2">
        <f t="shared" ref="L71:L73" si="81">H71+I71+F71</f>
        <v>0</v>
      </c>
      <c r="M71" s="12">
        <f t="shared" ref="M71:M74" si="82">E71+K71+G71</f>
        <v>0</v>
      </c>
      <c r="N71" s="12">
        <f t="shared" ref="N71:N74" si="83">D71+J71+L71+M71</f>
        <v>0</v>
      </c>
      <c r="O71" s="13" t="str">
        <f t="shared" ref="O71:O74" si="84">IF(N71=0," ",100*((D71+J71)/(D71+L71+J71)))</f>
        <v xml:space="preserve"> </v>
      </c>
      <c r="P71" s="13" t="str">
        <f t="shared" ref="P71:P74" si="85">IF(N71=0," ",100*((D71+L71)/(D71+L71+J71)))</f>
        <v xml:space="preserve"> </v>
      </c>
      <c r="Q71" s="13" t="str">
        <f t="shared" ref="Q71:Q74" si="86">IF(N71=0," ",100*(D71+M71)/N71)</f>
        <v xml:space="preserve"> </v>
      </c>
      <c r="R71" s="13" t="str">
        <f t="shared" ref="R71:R74" si="87">IF(N71=0," ",100*K71/M71)</f>
        <v xml:space="preserve"> </v>
      </c>
      <c r="S71" s="13" t="str">
        <f>IF(N71=0," ",100*(((I71+G71)/(D71+L71+I71))))</f>
        <v xml:space="preserve"> </v>
      </c>
    </row>
    <row r="72" spans="2:19" x14ac:dyDescent="0.35">
      <c r="B72" s="11">
        <v>7</v>
      </c>
      <c r="C72" s="11">
        <v>2</v>
      </c>
      <c r="D72" s="17">
        <v>0</v>
      </c>
      <c r="E72" s="17">
        <v>0</v>
      </c>
      <c r="F72" s="17"/>
      <c r="G72" s="17"/>
      <c r="H72" s="17"/>
      <c r="I72" s="17">
        <v>0</v>
      </c>
      <c r="J72" s="17">
        <v>0</v>
      </c>
      <c r="K72" s="17">
        <v>0</v>
      </c>
      <c r="L72" s="12">
        <f t="shared" si="81"/>
        <v>0</v>
      </c>
      <c r="M72" s="12">
        <f t="shared" si="82"/>
        <v>0</v>
      </c>
      <c r="N72" s="12">
        <f t="shared" si="83"/>
        <v>0</v>
      </c>
      <c r="O72" s="13" t="str">
        <f t="shared" si="84"/>
        <v xml:space="preserve"> </v>
      </c>
      <c r="P72" s="13" t="str">
        <f t="shared" si="85"/>
        <v xml:space="preserve"> </v>
      </c>
      <c r="Q72" s="13" t="str">
        <f t="shared" si="86"/>
        <v xml:space="preserve"> </v>
      </c>
      <c r="R72" s="13" t="str">
        <f t="shared" si="87"/>
        <v xml:space="preserve"> </v>
      </c>
      <c r="S72" s="13" t="str">
        <f t="shared" ref="S72:S74" si="88">IF(N72=0," ",100*((J72/(D72+L72+I72))))</f>
        <v xml:space="preserve"> </v>
      </c>
    </row>
    <row r="73" spans="2:19" x14ac:dyDescent="0.35">
      <c r="B73" s="11">
        <v>7</v>
      </c>
      <c r="C73" s="11">
        <v>3</v>
      </c>
      <c r="D73" s="17">
        <v>0</v>
      </c>
      <c r="E73" s="17">
        <v>0</v>
      </c>
      <c r="F73" s="17"/>
      <c r="G73" s="17"/>
      <c r="H73" s="17"/>
      <c r="I73" s="17">
        <v>0</v>
      </c>
      <c r="J73" s="17">
        <v>0</v>
      </c>
      <c r="K73" s="17">
        <v>0</v>
      </c>
      <c r="L73" s="12">
        <f t="shared" si="81"/>
        <v>0</v>
      </c>
      <c r="M73" s="12">
        <f t="shared" si="82"/>
        <v>0</v>
      </c>
      <c r="N73" s="12">
        <f t="shared" si="83"/>
        <v>0</v>
      </c>
      <c r="O73" s="13" t="str">
        <f t="shared" si="84"/>
        <v xml:space="preserve"> </v>
      </c>
      <c r="P73" s="13" t="str">
        <f t="shared" si="85"/>
        <v xml:space="preserve"> </v>
      </c>
      <c r="Q73" s="13" t="str">
        <f t="shared" si="86"/>
        <v xml:space="preserve"> </v>
      </c>
      <c r="R73" s="13" t="str">
        <f t="shared" si="87"/>
        <v xml:space="preserve"> </v>
      </c>
      <c r="S73" s="13" t="str">
        <f t="shared" si="88"/>
        <v xml:space="preserve"> </v>
      </c>
    </row>
    <row r="74" spans="2:19" ht="18.5" x14ac:dyDescent="0.45">
      <c r="B74" s="14" t="s">
        <v>30</v>
      </c>
      <c r="C74" s="14"/>
      <c r="D74" s="15">
        <f>SUM(D71:D73)</f>
        <v>0</v>
      </c>
      <c r="E74" s="15">
        <f t="shared" ref="E74:H74" si="89">SUM(E71:E73)</f>
        <v>0</v>
      </c>
      <c r="F74" s="15">
        <f>SUM(F71:F73)</f>
        <v>0</v>
      </c>
      <c r="G74" s="15">
        <f>SUM(G71:G73)</f>
        <v>0</v>
      </c>
      <c r="H74" s="15">
        <f t="shared" si="89"/>
        <v>0</v>
      </c>
      <c r="I74" s="15">
        <f>SUM(I71:I73)</f>
        <v>0</v>
      </c>
      <c r="J74" s="15">
        <f t="shared" ref="J74:K74" si="90">SUM(J71:J73)</f>
        <v>0</v>
      </c>
      <c r="K74" s="15">
        <f t="shared" si="90"/>
        <v>0</v>
      </c>
      <c r="L74" s="15">
        <f>H74+I74+F74</f>
        <v>0</v>
      </c>
      <c r="M74" s="15">
        <f t="shared" si="82"/>
        <v>0</v>
      </c>
      <c r="N74" s="15">
        <f t="shared" si="83"/>
        <v>0</v>
      </c>
      <c r="O74" s="16" t="str">
        <f t="shared" si="84"/>
        <v xml:space="preserve"> </v>
      </c>
      <c r="P74" s="16" t="str">
        <f t="shared" si="85"/>
        <v xml:space="preserve"> </v>
      </c>
      <c r="Q74" s="16" t="str">
        <f t="shared" si="86"/>
        <v xml:space="preserve"> </v>
      </c>
      <c r="R74" s="16" t="str">
        <f t="shared" si="87"/>
        <v xml:space="preserve"> </v>
      </c>
      <c r="S74" s="16" t="str">
        <f t="shared" si="88"/>
        <v xml:space="preserve"> </v>
      </c>
    </row>
    <row r="75" spans="2:19" x14ac:dyDescent="0.35">
      <c r="B75" s="11">
        <v>8</v>
      </c>
      <c r="C75" s="11">
        <v>1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2">
        <f t="shared" si="56"/>
        <v>0</v>
      </c>
      <c r="M75" s="12">
        <f t="shared" si="57"/>
        <v>0</v>
      </c>
      <c r="N75" s="12">
        <f t="shared" si="58"/>
        <v>0</v>
      </c>
      <c r="O75" s="13" t="str">
        <f t="shared" si="59"/>
        <v xml:space="preserve"> </v>
      </c>
      <c r="P75" s="13" t="str">
        <f t="shared" si="60"/>
        <v xml:space="preserve"> </v>
      </c>
      <c r="Q75" s="13" t="str">
        <f t="shared" si="61"/>
        <v xml:space="preserve"> </v>
      </c>
      <c r="R75" s="13" t="str">
        <f t="shared" si="62"/>
        <v xml:space="preserve"> </v>
      </c>
      <c r="S75" s="13" t="str">
        <f t="shared" si="63"/>
        <v xml:space="preserve"> </v>
      </c>
    </row>
    <row r="76" spans="2:19" x14ac:dyDescent="0.35">
      <c r="B76" s="11">
        <v>8</v>
      </c>
      <c r="C76" s="11">
        <v>2</v>
      </c>
      <c r="D76" s="17">
        <v>0</v>
      </c>
      <c r="E76" s="17">
        <v>0</v>
      </c>
      <c r="F76" s="17"/>
      <c r="G76" s="17"/>
      <c r="H76" s="17"/>
      <c r="I76" s="17">
        <v>0</v>
      </c>
      <c r="J76" s="17">
        <v>0</v>
      </c>
      <c r="K76" s="17">
        <v>0</v>
      </c>
      <c r="L76" s="12">
        <f t="shared" si="56"/>
        <v>0</v>
      </c>
      <c r="M76" s="12">
        <f t="shared" si="57"/>
        <v>0</v>
      </c>
      <c r="N76" s="12">
        <f t="shared" si="58"/>
        <v>0</v>
      </c>
      <c r="O76" s="13" t="str">
        <f t="shared" si="59"/>
        <v xml:space="preserve"> </v>
      </c>
      <c r="P76" s="13" t="str">
        <f t="shared" si="60"/>
        <v xml:space="preserve"> </v>
      </c>
      <c r="Q76" s="13" t="str">
        <f t="shared" si="61"/>
        <v xml:space="preserve"> </v>
      </c>
      <c r="R76" s="13" t="str">
        <f t="shared" si="62"/>
        <v xml:space="preserve"> </v>
      </c>
      <c r="S76" s="13" t="str">
        <f t="shared" si="63"/>
        <v xml:space="preserve"> </v>
      </c>
    </row>
    <row r="77" spans="2:19" x14ac:dyDescent="0.35">
      <c r="B77" s="11">
        <v>8</v>
      </c>
      <c r="C77" s="11">
        <v>3</v>
      </c>
      <c r="D77" s="17">
        <v>0</v>
      </c>
      <c r="E77" s="17">
        <v>0</v>
      </c>
      <c r="F77" s="17"/>
      <c r="G77" s="17"/>
      <c r="H77" s="17"/>
      <c r="I77" s="17">
        <v>0</v>
      </c>
      <c r="J77" s="17">
        <v>0</v>
      </c>
      <c r="K77" s="17">
        <v>0</v>
      </c>
      <c r="L77" s="12">
        <f t="shared" si="56"/>
        <v>0</v>
      </c>
      <c r="M77" s="12">
        <f t="shared" si="57"/>
        <v>0</v>
      </c>
      <c r="N77" s="12">
        <f t="shared" si="58"/>
        <v>0</v>
      </c>
      <c r="O77" s="13" t="str">
        <f t="shared" si="59"/>
        <v xml:space="preserve"> </v>
      </c>
      <c r="P77" s="13" t="str">
        <f t="shared" si="60"/>
        <v xml:space="preserve"> </v>
      </c>
      <c r="Q77" s="13" t="str">
        <f t="shared" si="61"/>
        <v xml:space="preserve"> </v>
      </c>
      <c r="R77" s="13" t="str">
        <f t="shared" si="62"/>
        <v xml:space="preserve"> </v>
      </c>
      <c r="S77" s="13" t="str">
        <f t="shared" si="63"/>
        <v xml:space="preserve"> </v>
      </c>
    </row>
    <row r="78" spans="2:19" ht="18.5" x14ac:dyDescent="0.45">
      <c r="B78" s="14" t="s">
        <v>34</v>
      </c>
      <c r="C78" s="14"/>
      <c r="D78" s="15">
        <f>SUM(D75:D77)</f>
        <v>0</v>
      </c>
      <c r="E78" s="15">
        <f t="shared" ref="E78:K78" si="91">SUM(E75:E77)</f>
        <v>0</v>
      </c>
      <c r="F78" s="15">
        <f>SUM(F75:F77)</f>
        <v>0</v>
      </c>
      <c r="G78" s="15">
        <f t="shared" si="91"/>
        <v>0</v>
      </c>
      <c r="H78" s="15">
        <f t="shared" si="91"/>
        <v>0</v>
      </c>
      <c r="I78" s="15">
        <f>SUM(I75:I77)</f>
        <v>0</v>
      </c>
      <c r="J78" s="15">
        <f t="shared" si="91"/>
        <v>0</v>
      </c>
      <c r="K78" s="15">
        <f t="shared" si="91"/>
        <v>0</v>
      </c>
      <c r="L78" s="15">
        <f>H78+I78+F78</f>
        <v>0</v>
      </c>
      <c r="M78" s="15">
        <f t="shared" si="57"/>
        <v>0</v>
      </c>
      <c r="N78" s="15">
        <f t="shared" si="58"/>
        <v>0</v>
      </c>
      <c r="O78" s="16" t="str">
        <f t="shared" si="59"/>
        <v xml:space="preserve"> </v>
      </c>
      <c r="P78" s="16" t="str">
        <f t="shared" si="60"/>
        <v xml:space="preserve"> </v>
      </c>
      <c r="Q78" s="16" t="str">
        <f t="shared" si="61"/>
        <v xml:space="preserve"> </v>
      </c>
      <c r="R78" s="16" t="str">
        <f t="shared" si="62"/>
        <v xml:space="preserve"> </v>
      </c>
      <c r="S78" s="16" t="str">
        <f t="shared" si="63"/>
        <v xml:space="preserve"> </v>
      </c>
    </row>
    <row r="79" spans="2:19" x14ac:dyDescent="0.35">
      <c r="B79" s="19"/>
      <c r="C79" s="19"/>
      <c r="D79" s="17"/>
      <c r="E79" s="19"/>
      <c r="F79" s="19"/>
      <c r="G79" s="19"/>
      <c r="H79" s="19"/>
      <c r="I79" s="19"/>
      <c r="J79" s="19"/>
      <c r="K79" s="19"/>
      <c r="L79" s="19"/>
      <c r="M79" s="17" t="s">
        <v>27</v>
      </c>
      <c r="N79" s="17" t="s">
        <v>27</v>
      </c>
      <c r="O79" s="24" t="s">
        <v>27</v>
      </c>
      <c r="P79" s="24" t="s">
        <v>27</v>
      </c>
      <c r="Q79" s="24" t="s">
        <v>27</v>
      </c>
      <c r="R79" s="25"/>
      <c r="S79" s="25"/>
    </row>
    <row r="80" spans="2:19" ht="18.5" x14ac:dyDescent="0.45">
      <c r="B80" s="14" t="s">
        <v>22</v>
      </c>
      <c r="C80" s="14"/>
      <c r="D80" s="15">
        <f>(D50+D54+D58+D62+D66++D70+D74+D78)</f>
        <v>187</v>
      </c>
      <c r="E80" s="15">
        <f>(E50+E54+E58+E62+E66+E70+E74+E78)</f>
        <v>251</v>
      </c>
      <c r="F80" s="15">
        <f>(F50+F54+F58+F62+F66+F70+F74+F78)</f>
        <v>4</v>
      </c>
      <c r="G80" s="15">
        <f t="shared" ref="G80:H80" si="92">(G50+G54+G58+G62+G66+G70+G74+G78)</f>
        <v>3</v>
      </c>
      <c r="H80" s="15">
        <f t="shared" si="92"/>
        <v>7</v>
      </c>
      <c r="I80" s="15">
        <f>(I50+I54+I58+I62+I66+I78)</f>
        <v>13</v>
      </c>
      <c r="J80" s="15">
        <f t="shared" ref="J80:K80" si="93">(J50+J54+J58+J62+J66+J78)</f>
        <v>20</v>
      </c>
      <c r="K80" s="15">
        <f t="shared" si="93"/>
        <v>5</v>
      </c>
      <c r="L80" s="15">
        <f t="shared" si="56"/>
        <v>24</v>
      </c>
      <c r="M80" s="15">
        <f t="shared" si="57"/>
        <v>259</v>
      </c>
      <c r="N80" s="15">
        <f t="shared" ref="N80" si="94">D80+J80+L80+M80</f>
        <v>490</v>
      </c>
      <c r="O80" s="16">
        <f t="shared" si="59"/>
        <v>89.610389610389603</v>
      </c>
      <c r="P80" s="16">
        <f t="shared" si="60"/>
        <v>91.341991341991346</v>
      </c>
      <c r="Q80" s="16">
        <f>IF(N80=0," ",100*(D80+M80)/N80)</f>
        <v>91.020408163265301</v>
      </c>
      <c r="R80" s="16">
        <f t="shared" ref="R80" si="95">IF(N80=0," ",100*K80/M80)</f>
        <v>1.9305019305019304</v>
      </c>
      <c r="S80" s="16">
        <f>IF(N80=0," ",100*(((I80+G80)/(D80+L80+I80))))</f>
        <v>7.1428571428571423</v>
      </c>
    </row>
    <row r="81" spans="14:14" x14ac:dyDescent="0.35">
      <c r="N81" s="17" t="s">
        <v>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1F63-0E35-415A-B0B7-37C94BF562AB}">
  <dimension ref="B5:AY61"/>
  <sheetViews>
    <sheetView topLeftCell="C28" zoomScale="140" zoomScaleNormal="140" workbookViewId="0">
      <selection activeCell="C30" sqref="C30"/>
    </sheetView>
  </sheetViews>
  <sheetFormatPr baseColWidth="10" defaultRowHeight="14.5" x14ac:dyDescent="0.35"/>
  <sheetData>
    <row r="5" spans="2:23" x14ac:dyDescent="0.35">
      <c r="D5" t="s">
        <v>35</v>
      </c>
    </row>
    <row r="9" spans="2:23" x14ac:dyDescent="0.35">
      <c r="B9" s="29" t="s">
        <v>36</v>
      </c>
      <c r="C9" s="30"/>
      <c r="D9" s="30" t="s">
        <v>37</v>
      </c>
      <c r="E9" s="30"/>
      <c r="F9" s="30"/>
      <c r="G9" s="30"/>
      <c r="H9" s="30"/>
      <c r="K9" s="29" t="s">
        <v>38</v>
      </c>
      <c r="L9" s="30"/>
      <c r="M9" s="30" t="s">
        <v>39</v>
      </c>
      <c r="N9" s="30"/>
      <c r="O9" s="30"/>
      <c r="P9" s="30"/>
      <c r="Q9" s="30"/>
      <c r="R9" s="30"/>
      <c r="S9" s="30"/>
      <c r="T9" s="30"/>
    </row>
    <row r="10" spans="2:23" x14ac:dyDescent="0.35">
      <c r="B10" s="30"/>
      <c r="C10" s="61" t="s">
        <v>40</v>
      </c>
      <c r="D10" s="62"/>
      <c r="E10" s="61" t="s">
        <v>41</v>
      </c>
      <c r="F10" s="62"/>
      <c r="G10" s="61" t="s">
        <v>42</v>
      </c>
      <c r="H10" s="62"/>
      <c r="K10" s="30"/>
      <c r="L10" s="31"/>
      <c r="M10" s="32" t="s">
        <v>43</v>
      </c>
      <c r="N10" s="33"/>
      <c r="O10" s="31" t="s">
        <v>27</v>
      </c>
      <c r="P10" s="32" t="s">
        <v>41</v>
      </c>
      <c r="Q10" s="33"/>
      <c r="R10" s="31"/>
      <c r="S10" s="32" t="s">
        <v>42</v>
      </c>
      <c r="T10" s="33"/>
    </row>
    <row r="11" spans="2:23" x14ac:dyDescent="0.35">
      <c r="B11" s="34" t="s">
        <v>44</v>
      </c>
      <c r="C11" s="35" t="s">
        <v>10</v>
      </c>
      <c r="D11" s="36"/>
      <c r="E11" s="35" t="s">
        <v>10</v>
      </c>
      <c r="F11" s="36"/>
      <c r="G11" s="35" t="s">
        <v>10</v>
      </c>
      <c r="H11" s="36"/>
      <c r="K11" s="30" t="s">
        <v>44</v>
      </c>
      <c r="L11" s="35" t="s">
        <v>10</v>
      </c>
      <c r="M11" s="30" t="s">
        <v>45</v>
      </c>
      <c r="N11" s="37" t="s">
        <v>46</v>
      </c>
      <c r="O11" s="35" t="s">
        <v>10</v>
      </c>
      <c r="P11" s="30" t="s">
        <v>45</v>
      </c>
      <c r="Q11" s="37" t="s">
        <v>46</v>
      </c>
      <c r="R11" s="35" t="s">
        <v>10</v>
      </c>
      <c r="S11" s="30" t="s">
        <v>45</v>
      </c>
      <c r="T11" s="37" t="s">
        <v>46</v>
      </c>
    </row>
    <row r="12" spans="2:23" x14ac:dyDescent="0.35">
      <c r="B12" s="34" t="s">
        <v>53</v>
      </c>
      <c r="C12" s="38">
        <v>8</v>
      </c>
      <c r="D12" s="39">
        <v>0</v>
      </c>
      <c r="E12" s="38">
        <v>8</v>
      </c>
      <c r="F12" s="39">
        <v>5</v>
      </c>
      <c r="G12" s="38">
        <v>8</v>
      </c>
      <c r="H12" s="39">
        <v>8</v>
      </c>
      <c r="K12" s="34" t="s">
        <v>53</v>
      </c>
      <c r="L12" s="38">
        <v>8</v>
      </c>
      <c r="M12" s="40">
        <v>0</v>
      </c>
      <c r="N12" s="39">
        <v>0</v>
      </c>
      <c r="O12" s="38">
        <v>8</v>
      </c>
      <c r="P12" s="40">
        <v>6</v>
      </c>
      <c r="Q12" s="39">
        <v>5</v>
      </c>
      <c r="R12" s="38">
        <v>8</v>
      </c>
      <c r="S12" s="40">
        <v>8</v>
      </c>
      <c r="T12" s="39">
        <v>8</v>
      </c>
      <c r="V12" s="3"/>
      <c r="W12" s="3"/>
    </row>
    <row r="13" spans="2:23" x14ac:dyDescent="0.35">
      <c r="B13" s="34" t="s">
        <v>54</v>
      </c>
      <c r="C13" s="38">
        <v>8</v>
      </c>
      <c r="D13" s="39">
        <v>0</v>
      </c>
      <c r="E13" s="38">
        <v>8</v>
      </c>
      <c r="F13" s="39">
        <v>6</v>
      </c>
      <c r="G13" s="38">
        <v>8</v>
      </c>
      <c r="H13" s="39">
        <v>8</v>
      </c>
      <c r="K13" s="34" t="s">
        <v>54</v>
      </c>
      <c r="L13" s="38">
        <v>8</v>
      </c>
      <c r="M13" s="40">
        <v>0</v>
      </c>
      <c r="N13" s="39">
        <v>0</v>
      </c>
      <c r="O13" s="38">
        <v>8</v>
      </c>
      <c r="P13" s="40">
        <v>6</v>
      </c>
      <c r="Q13" s="39">
        <v>6</v>
      </c>
      <c r="R13" s="38">
        <v>8</v>
      </c>
      <c r="S13" s="40">
        <v>8</v>
      </c>
      <c r="T13" s="39">
        <v>8</v>
      </c>
      <c r="V13" s="3"/>
      <c r="W13" s="3"/>
    </row>
    <row r="14" spans="2:23" x14ac:dyDescent="0.35">
      <c r="B14" s="34" t="s">
        <v>64</v>
      </c>
      <c r="C14" s="38">
        <v>8</v>
      </c>
      <c r="D14" s="39">
        <v>0</v>
      </c>
      <c r="E14" s="38">
        <v>8</v>
      </c>
      <c r="F14" s="39">
        <v>7</v>
      </c>
      <c r="G14" s="38">
        <v>8</v>
      </c>
      <c r="H14" s="39">
        <v>8</v>
      </c>
      <c r="K14" s="34" t="s">
        <v>64</v>
      </c>
      <c r="L14" s="38">
        <v>8</v>
      </c>
      <c r="M14" s="40">
        <v>0</v>
      </c>
      <c r="N14" s="39">
        <v>0</v>
      </c>
      <c r="O14" s="38">
        <v>8</v>
      </c>
      <c r="P14" s="40">
        <v>7</v>
      </c>
      <c r="Q14" s="39">
        <v>7</v>
      </c>
      <c r="R14" s="38">
        <v>8</v>
      </c>
      <c r="S14" s="40">
        <v>8</v>
      </c>
      <c r="T14" s="39">
        <v>8</v>
      </c>
      <c r="V14" s="3"/>
      <c r="W14" s="3"/>
    </row>
    <row r="15" spans="2:23" x14ac:dyDescent="0.35">
      <c r="B15" s="34" t="s">
        <v>55</v>
      </c>
      <c r="C15" s="38">
        <v>8</v>
      </c>
      <c r="D15" s="39">
        <v>0</v>
      </c>
      <c r="E15" s="38">
        <v>8</v>
      </c>
      <c r="F15" s="39">
        <v>5</v>
      </c>
      <c r="G15" s="38">
        <v>8</v>
      </c>
      <c r="H15" s="39">
        <v>8</v>
      </c>
      <c r="K15" s="34" t="s">
        <v>55</v>
      </c>
      <c r="L15" s="38">
        <v>8</v>
      </c>
      <c r="M15" s="40">
        <v>0</v>
      </c>
      <c r="N15" s="39">
        <v>0</v>
      </c>
      <c r="O15" s="38">
        <v>8</v>
      </c>
      <c r="P15" s="40">
        <v>5</v>
      </c>
      <c r="Q15" s="39">
        <v>5</v>
      </c>
      <c r="R15" s="38">
        <v>8</v>
      </c>
      <c r="S15" s="40">
        <v>8</v>
      </c>
      <c r="T15" s="39">
        <v>8</v>
      </c>
      <c r="V15" s="3"/>
      <c r="W15" s="3"/>
    </row>
    <row r="16" spans="2:23" x14ac:dyDescent="0.35">
      <c r="B16" s="34" t="s">
        <v>56</v>
      </c>
      <c r="C16" s="38">
        <v>8</v>
      </c>
      <c r="D16" s="39">
        <v>0</v>
      </c>
      <c r="E16" s="38">
        <v>8</v>
      </c>
      <c r="F16" s="39">
        <v>6</v>
      </c>
      <c r="G16" s="38">
        <v>8</v>
      </c>
      <c r="H16" s="39">
        <v>8</v>
      </c>
      <c r="K16" s="34" t="s">
        <v>56</v>
      </c>
      <c r="L16" s="38">
        <v>8</v>
      </c>
      <c r="M16" s="40">
        <v>0</v>
      </c>
      <c r="N16" s="39">
        <v>0</v>
      </c>
      <c r="O16" s="38">
        <v>8</v>
      </c>
      <c r="P16" s="40">
        <v>6</v>
      </c>
      <c r="Q16" s="39">
        <v>6</v>
      </c>
      <c r="R16" s="38">
        <v>8</v>
      </c>
      <c r="S16" s="40">
        <v>8</v>
      </c>
      <c r="T16" s="39">
        <v>8</v>
      </c>
      <c r="V16" s="3"/>
      <c r="W16" s="3"/>
    </row>
    <row r="17" spans="2:51" x14ac:dyDescent="0.35">
      <c r="B17" s="34" t="s">
        <v>57</v>
      </c>
      <c r="C17" s="38">
        <v>8</v>
      </c>
      <c r="D17" s="39">
        <v>0</v>
      </c>
      <c r="E17" s="38">
        <v>8</v>
      </c>
      <c r="F17" s="39">
        <v>7</v>
      </c>
      <c r="G17" s="38">
        <v>8</v>
      </c>
      <c r="H17" s="39">
        <v>8</v>
      </c>
      <c r="K17" s="34" t="s">
        <v>57</v>
      </c>
      <c r="L17" s="38">
        <v>8</v>
      </c>
      <c r="M17" s="40">
        <v>0</v>
      </c>
      <c r="N17" s="39">
        <v>0</v>
      </c>
      <c r="O17" s="38">
        <v>8</v>
      </c>
      <c r="P17" s="40">
        <v>6</v>
      </c>
      <c r="Q17" s="39">
        <v>6</v>
      </c>
      <c r="R17" s="38">
        <v>8</v>
      </c>
      <c r="S17" s="40">
        <v>8</v>
      </c>
      <c r="T17" s="39">
        <v>8</v>
      </c>
      <c r="V17" s="3"/>
      <c r="W17" s="3"/>
    </row>
    <row r="18" spans="2:51" x14ac:dyDescent="0.35">
      <c r="B18" s="34" t="s">
        <v>58</v>
      </c>
      <c r="C18" s="38">
        <v>8</v>
      </c>
      <c r="D18" s="39">
        <v>0</v>
      </c>
      <c r="E18" s="38">
        <v>8</v>
      </c>
      <c r="F18" s="39">
        <v>7</v>
      </c>
      <c r="G18" s="38">
        <v>8</v>
      </c>
      <c r="H18" s="39">
        <v>8</v>
      </c>
      <c r="K18" s="34" t="s">
        <v>58</v>
      </c>
      <c r="L18" s="38">
        <v>8</v>
      </c>
      <c r="M18" s="40">
        <v>0</v>
      </c>
      <c r="N18" s="39">
        <v>0</v>
      </c>
      <c r="O18" s="38">
        <v>8</v>
      </c>
      <c r="P18" s="40">
        <v>6</v>
      </c>
      <c r="Q18" s="39">
        <v>6</v>
      </c>
      <c r="R18" s="38">
        <v>8</v>
      </c>
      <c r="S18" s="40">
        <v>8</v>
      </c>
      <c r="T18" s="39">
        <v>8</v>
      </c>
      <c r="V18" s="3"/>
      <c r="W18" s="3"/>
    </row>
    <row r="19" spans="2:51" x14ac:dyDescent="0.35">
      <c r="B19" s="34" t="s">
        <v>59</v>
      </c>
      <c r="C19" s="38">
        <v>8</v>
      </c>
      <c r="D19" s="39">
        <v>0</v>
      </c>
      <c r="E19" s="38">
        <v>8</v>
      </c>
      <c r="F19" s="39">
        <v>6</v>
      </c>
      <c r="G19" s="38">
        <v>8</v>
      </c>
      <c r="H19" s="39">
        <v>8</v>
      </c>
      <c r="K19" s="34" t="s">
        <v>59</v>
      </c>
      <c r="L19" s="38">
        <v>8</v>
      </c>
      <c r="M19" s="40">
        <v>0</v>
      </c>
      <c r="N19" s="39">
        <v>0</v>
      </c>
      <c r="O19" s="38">
        <v>8</v>
      </c>
      <c r="P19" s="40">
        <v>5</v>
      </c>
      <c r="Q19" s="39">
        <v>5</v>
      </c>
      <c r="R19" s="38">
        <v>8</v>
      </c>
      <c r="S19" s="40">
        <v>8</v>
      </c>
      <c r="T19" s="39">
        <v>8</v>
      </c>
      <c r="V19" s="3"/>
      <c r="W19" s="3"/>
    </row>
    <row r="20" spans="2:51" x14ac:dyDescent="0.35">
      <c r="B20" s="34" t="s">
        <v>60</v>
      </c>
      <c r="C20" s="38">
        <v>8</v>
      </c>
      <c r="D20" s="39">
        <v>0</v>
      </c>
      <c r="E20" s="38">
        <v>8</v>
      </c>
      <c r="F20" s="39">
        <v>8</v>
      </c>
      <c r="G20" s="38">
        <v>8</v>
      </c>
      <c r="H20" s="39">
        <v>8</v>
      </c>
      <c r="K20" s="34" t="s">
        <v>60</v>
      </c>
      <c r="L20" s="38">
        <v>8</v>
      </c>
      <c r="M20" s="40">
        <v>0</v>
      </c>
      <c r="N20" s="39">
        <v>0</v>
      </c>
      <c r="O20" s="38">
        <v>8</v>
      </c>
      <c r="P20" s="40">
        <v>8</v>
      </c>
      <c r="Q20" s="39">
        <v>8</v>
      </c>
      <c r="R20" s="38">
        <v>8</v>
      </c>
      <c r="S20" s="40">
        <v>8</v>
      </c>
      <c r="T20" s="39">
        <v>8</v>
      </c>
      <c r="V20" s="3"/>
      <c r="W20" s="3"/>
    </row>
    <row r="21" spans="2:51" x14ac:dyDescent="0.35">
      <c r="B21" s="34" t="s">
        <v>61</v>
      </c>
      <c r="C21" s="38">
        <v>8</v>
      </c>
      <c r="D21" s="39">
        <v>0</v>
      </c>
      <c r="E21" s="38">
        <v>8</v>
      </c>
      <c r="F21" s="39">
        <v>6</v>
      </c>
      <c r="G21" s="38">
        <v>8</v>
      </c>
      <c r="H21" s="39">
        <v>8</v>
      </c>
      <c r="K21" s="34" t="s">
        <v>61</v>
      </c>
      <c r="L21" s="38">
        <v>8</v>
      </c>
      <c r="M21" s="40">
        <v>0</v>
      </c>
      <c r="N21" s="39">
        <v>0</v>
      </c>
      <c r="O21" s="38">
        <v>8</v>
      </c>
      <c r="P21" s="40">
        <v>8</v>
      </c>
      <c r="Q21" s="39">
        <v>6</v>
      </c>
      <c r="R21" s="38">
        <v>8</v>
      </c>
      <c r="S21" s="40">
        <v>8</v>
      </c>
      <c r="T21" s="39">
        <v>8</v>
      </c>
      <c r="V21" s="3"/>
      <c r="W21" s="3"/>
    </row>
    <row r="22" spans="2:51" x14ac:dyDescent="0.35">
      <c r="B22" s="34" t="s">
        <v>62</v>
      </c>
      <c r="C22" s="38">
        <v>8</v>
      </c>
      <c r="D22" s="39">
        <v>0</v>
      </c>
      <c r="E22" s="38">
        <v>8</v>
      </c>
      <c r="F22" s="39">
        <v>4</v>
      </c>
      <c r="G22" s="38">
        <v>8</v>
      </c>
      <c r="H22" s="39">
        <v>8</v>
      </c>
      <c r="K22" s="34" t="s">
        <v>62</v>
      </c>
      <c r="L22" s="38">
        <v>8</v>
      </c>
      <c r="M22" s="40">
        <v>0</v>
      </c>
      <c r="N22" s="39">
        <v>0</v>
      </c>
      <c r="O22" s="38">
        <v>8</v>
      </c>
      <c r="P22" s="40">
        <v>4</v>
      </c>
      <c r="Q22" s="39">
        <v>3</v>
      </c>
      <c r="R22" s="38">
        <v>8</v>
      </c>
      <c r="S22" s="40">
        <v>8</v>
      </c>
      <c r="T22" s="39">
        <v>8</v>
      </c>
      <c r="V22" s="3"/>
      <c r="W22" s="3"/>
    </row>
    <row r="23" spans="2:51" x14ac:dyDescent="0.35">
      <c r="B23" s="34" t="s">
        <v>63</v>
      </c>
      <c r="C23" s="38" t="s">
        <v>27</v>
      </c>
      <c r="D23" s="39" t="s">
        <v>27</v>
      </c>
      <c r="E23" s="38"/>
      <c r="F23" s="39"/>
      <c r="G23" s="38"/>
      <c r="H23" s="39"/>
      <c r="K23" s="34" t="s">
        <v>63</v>
      </c>
      <c r="L23" s="38"/>
      <c r="M23" s="40"/>
      <c r="N23" s="39"/>
      <c r="O23" s="38"/>
      <c r="P23" s="40"/>
      <c r="Q23" s="39"/>
      <c r="R23" s="38"/>
      <c r="S23" s="40"/>
      <c r="T23" s="39"/>
    </row>
    <row r="24" spans="2:51" x14ac:dyDescent="0.35">
      <c r="B24" s="34"/>
      <c r="C24" s="38"/>
      <c r="D24" s="39"/>
      <c r="E24" s="38"/>
      <c r="F24" s="39"/>
      <c r="G24" s="38"/>
      <c r="H24" s="39"/>
      <c r="K24" s="30"/>
      <c r="L24" s="38"/>
      <c r="M24" s="40"/>
      <c r="N24" s="39"/>
      <c r="O24" s="38"/>
      <c r="P24" s="40"/>
      <c r="Q24" s="39"/>
      <c r="R24" s="38"/>
      <c r="S24" s="40"/>
      <c r="T24" s="39"/>
    </row>
    <row r="25" spans="2:51" x14ac:dyDescent="0.35">
      <c r="B25" s="34" t="s">
        <v>47</v>
      </c>
      <c r="C25" s="41">
        <f>SUM(C12:C24)</f>
        <v>88</v>
      </c>
      <c r="D25" s="42">
        <f t="shared" ref="D25:H25" si="0">SUM(D12:D24)</f>
        <v>0</v>
      </c>
      <c r="E25" s="41">
        <f t="shared" si="0"/>
        <v>88</v>
      </c>
      <c r="F25" s="42">
        <f t="shared" si="0"/>
        <v>67</v>
      </c>
      <c r="G25" s="41">
        <f t="shared" si="0"/>
        <v>88</v>
      </c>
      <c r="H25" s="42">
        <f t="shared" si="0"/>
        <v>88</v>
      </c>
      <c r="K25" s="30" t="s">
        <v>47</v>
      </c>
      <c r="L25" s="43">
        <f t="shared" ref="L25:T25" si="1">SUM(L12:L24)</f>
        <v>88</v>
      </c>
      <c r="M25" s="43">
        <f t="shared" si="1"/>
        <v>0</v>
      </c>
      <c r="N25" s="42">
        <f t="shared" si="1"/>
        <v>0</v>
      </c>
      <c r="O25" s="41">
        <f t="shared" si="1"/>
        <v>88</v>
      </c>
      <c r="P25" s="43">
        <f t="shared" si="1"/>
        <v>67</v>
      </c>
      <c r="Q25" s="42">
        <f t="shared" si="1"/>
        <v>63</v>
      </c>
      <c r="R25" s="41">
        <f t="shared" si="1"/>
        <v>88</v>
      </c>
      <c r="S25" s="43">
        <f t="shared" si="1"/>
        <v>88</v>
      </c>
      <c r="T25" s="42">
        <f t="shared" si="1"/>
        <v>88</v>
      </c>
      <c r="V25" s="3"/>
      <c r="W25" s="3"/>
    </row>
    <row r="28" spans="2:51" x14ac:dyDescent="0.35">
      <c r="B28" s="44" t="s">
        <v>48</v>
      </c>
      <c r="C28" s="44" t="s">
        <v>49</v>
      </c>
      <c r="D28" s="45">
        <f>IF(C25=0," ",(1-(D25/C25))*100)</f>
        <v>100</v>
      </c>
      <c r="N28" s="44" t="s">
        <v>50</v>
      </c>
      <c r="O28" s="44" t="s">
        <v>51</v>
      </c>
      <c r="P28" s="45">
        <f>IF(L25=0," ",(1-(N25/L25))*100)</f>
        <v>100</v>
      </c>
    </row>
    <row r="30" spans="2:51" ht="37" x14ac:dyDescent="0.45">
      <c r="C30" s="58" t="s">
        <v>73</v>
      </c>
      <c r="D30" t="s">
        <v>27</v>
      </c>
    </row>
    <row r="31" spans="2:51" x14ac:dyDescent="0.35">
      <c r="C31" t="s">
        <v>84</v>
      </c>
    </row>
    <row r="32" spans="2:51" x14ac:dyDescent="0.35">
      <c r="D32" s="60" t="s">
        <v>53</v>
      </c>
      <c r="E32" s="60"/>
      <c r="F32" s="60"/>
      <c r="G32" s="60"/>
      <c r="H32" s="59" t="s">
        <v>54</v>
      </c>
      <c r="I32" s="59"/>
      <c r="J32" s="59"/>
      <c r="K32" s="59"/>
      <c r="L32" s="60" t="s">
        <v>64</v>
      </c>
      <c r="M32" s="60"/>
      <c r="N32" s="60"/>
      <c r="O32" s="60"/>
      <c r="P32" s="59" t="s">
        <v>55</v>
      </c>
      <c r="Q32" s="59"/>
      <c r="R32" s="59"/>
      <c r="S32" s="59"/>
      <c r="T32" s="60" t="s">
        <v>76</v>
      </c>
      <c r="U32" s="60"/>
      <c r="V32" s="60"/>
      <c r="W32" s="60"/>
      <c r="X32" s="59" t="s">
        <v>57</v>
      </c>
      <c r="Y32" s="59"/>
      <c r="Z32" s="59"/>
      <c r="AA32" s="59"/>
      <c r="AB32" s="60" t="s">
        <v>77</v>
      </c>
      <c r="AC32" s="60"/>
      <c r="AD32" s="60"/>
      <c r="AE32" s="60"/>
      <c r="AF32" s="59" t="s">
        <v>78</v>
      </c>
      <c r="AG32" s="59"/>
      <c r="AH32" s="59"/>
      <c r="AI32" s="59"/>
      <c r="AJ32" s="60" t="s">
        <v>60</v>
      </c>
      <c r="AK32" s="60"/>
      <c r="AL32" s="60"/>
      <c r="AM32" s="60"/>
      <c r="AN32" s="59" t="s">
        <v>61</v>
      </c>
      <c r="AO32" s="59"/>
      <c r="AP32" s="59"/>
      <c r="AQ32" s="59"/>
      <c r="AR32" s="60" t="s">
        <v>62</v>
      </c>
      <c r="AS32" s="60"/>
      <c r="AT32" s="60"/>
      <c r="AU32" s="60"/>
      <c r="AV32" s="59" t="s">
        <v>63</v>
      </c>
      <c r="AW32" s="59"/>
      <c r="AX32" s="59"/>
      <c r="AY32" s="59"/>
    </row>
    <row r="33" spans="2:51" x14ac:dyDescent="0.35">
      <c r="C33" s="48"/>
      <c r="D33" s="46" t="s">
        <v>65</v>
      </c>
      <c r="E33" s="46"/>
      <c r="F33" s="46" t="s">
        <v>71</v>
      </c>
      <c r="G33" s="46" t="s">
        <v>68</v>
      </c>
      <c r="H33" s="47" t="s">
        <v>65</v>
      </c>
      <c r="I33" s="47"/>
      <c r="J33" s="47" t="s">
        <v>71</v>
      </c>
      <c r="K33" s="47" t="s">
        <v>68</v>
      </c>
      <c r="L33" s="46" t="s">
        <v>65</v>
      </c>
      <c r="M33" s="46"/>
      <c r="N33" s="46" t="s">
        <v>71</v>
      </c>
      <c r="O33" s="46" t="s">
        <v>68</v>
      </c>
      <c r="P33" s="47" t="s">
        <v>65</v>
      </c>
      <c r="Q33" s="47"/>
      <c r="R33" s="47" t="s">
        <v>71</v>
      </c>
      <c r="S33" s="47" t="s">
        <v>68</v>
      </c>
      <c r="T33" s="46" t="s">
        <v>65</v>
      </c>
      <c r="U33" s="46"/>
      <c r="V33" s="46" t="s">
        <v>71</v>
      </c>
      <c r="W33" s="46" t="s">
        <v>68</v>
      </c>
      <c r="X33" s="47" t="s">
        <v>65</v>
      </c>
      <c r="Y33" s="47"/>
      <c r="Z33" s="47" t="s">
        <v>71</v>
      </c>
      <c r="AA33" s="47" t="s">
        <v>68</v>
      </c>
      <c r="AB33" s="46" t="s">
        <v>65</v>
      </c>
      <c r="AC33" s="46"/>
      <c r="AD33" s="46" t="s">
        <v>71</v>
      </c>
      <c r="AE33" s="46" t="s">
        <v>68</v>
      </c>
      <c r="AF33" s="47" t="s">
        <v>65</v>
      </c>
      <c r="AG33" s="47"/>
      <c r="AH33" s="47" t="s">
        <v>71</v>
      </c>
      <c r="AI33" s="47" t="s">
        <v>68</v>
      </c>
      <c r="AJ33" s="46" t="s">
        <v>65</v>
      </c>
      <c r="AK33" s="46"/>
      <c r="AL33" s="46" t="s">
        <v>71</v>
      </c>
      <c r="AM33" s="46" t="s">
        <v>68</v>
      </c>
      <c r="AN33" s="47" t="s">
        <v>65</v>
      </c>
      <c r="AO33" s="47"/>
      <c r="AP33" s="47" t="s">
        <v>71</v>
      </c>
      <c r="AQ33" s="47" t="s">
        <v>68</v>
      </c>
      <c r="AR33" s="46" t="s">
        <v>65</v>
      </c>
      <c r="AS33" s="46"/>
      <c r="AT33" s="46" t="s">
        <v>71</v>
      </c>
      <c r="AU33" s="46" t="s">
        <v>68</v>
      </c>
      <c r="AV33" s="47" t="s">
        <v>65</v>
      </c>
      <c r="AW33" s="47"/>
      <c r="AX33" s="47" t="s">
        <v>71</v>
      </c>
      <c r="AY33" s="47" t="s">
        <v>68</v>
      </c>
    </row>
    <row r="34" spans="2:51" x14ac:dyDescent="0.35">
      <c r="C34" s="48" t="s">
        <v>75</v>
      </c>
      <c r="D34" s="46" t="s">
        <v>66</v>
      </c>
      <c r="E34" s="46" t="s">
        <v>67</v>
      </c>
      <c r="F34" s="46" t="s">
        <v>67</v>
      </c>
      <c r="G34" s="46"/>
      <c r="H34" s="47" t="s">
        <v>66</v>
      </c>
      <c r="I34" s="47" t="s">
        <v>67</v>
      </c>
      <c r="J34" s="47" t="s">
        <v>67</v>
      </c>
      <c r="K34" s="47"/>
      <c r="L34" s="46" t="s">
        <v>66</v>
      </c>
      <c r="M34" s="46" t="s">
        <v>67</v>
      </c>
      <c r="N34" s="46" t="s">
        <v>67</v>
      </c>
      <c r="O34" s="46"/>
      <c r="P34" s="47" t="s">
        <v>66</v>
      </c>
      <c r="Q34" s="47" t="s">
        <v>67</v>
      </c>
      <c r="R34" s="47" t="s">
        <v>67</v>
      </c>
      <c r="S34" s="47"/>
      <c r="T34" s="46" t="s">
        <v>66</v>
      </c>
      <c r="U34" s="46" t="s">
        <v>67</v>
      </c>
      <c r="V34" s="46" t="s">
        <v>67</v>
      </c>
      <c r="W34" s="46"/>
      <c r="X34" s="47" t="s">
        <v>66</v>
      </c>
      <c r="Y34" s="47" t="s">
        <v>67</v>
      </c>
      <c r="Z34" s="47" t="s">
        <v>67</v>
      </c>
      <c r="AA34" s="47"/>
      <c r="AB34" s="46" t="s">
        <v>66</v>
      </c>
      <c r="AC34" s="46" t="s">
        <v>67</v>
      </c>
      <c r="AD34" s="46" t="s">
        <v>67</v>
      </c>
      <c r="AE34" s="46"/>
      <c r="AF34" s="47" t="s">
        <v>66</v>
      </c>
      <c r="AG34" s="47" t="s">
        <v>67</v>
      </c>
      <c r="AH34" s="47" t="s">
        <v>67</v>
      </c>
      <c r="AI34" s="47"/>
      <c r="AJ34" s="46" t="s">
        <v>66</v>
      </c>
      <c r="AK34" s="46" t="s">
        <v>67</v>
      </c>
      <c r="AL34" s="46" t="s">
        <v>67</v>
      </c>
      <c r="AM34" s="46"/>
      <c r="AN34" s="47" t="s">
        <v>66</v>
      </c>
      <c r="AO34" s="47" t="s">
        <v>67</v>
      </c>
      <c r="AP34" s="47" t="s">
        <v>67</v>
      </c>
      <c r="AQ34" s="47"/>
      <c r="AR34" s="46" t="s">
        <v>66</v>
      </c>
      <c r="AS34" s="46" t="s">
        <v>67</v>
      </c>
      <c r="AT34" s="46" t="s">
        <v>67</v>
      </c>
      <c r="AU34" s="46"/>
      <c r="AV34" s="47" t="s">
        <v>66</v>
      </c>
      <c r="AW34" s="47" t="s">
        <v>67</v>
      </c>
      <c r="AX34" s="47" t="s">
        <v>67</v>
      </c>
      <c r="AY34" s="47"/>
    </row>
    <row r="35" spans="2:51" x14ac:dyDescent="0.35">
      <c r="C35" s="49">
        <v>1</v>
      </c>
      <c r="D35" s="3" t="s">
        <v>69</v>
      </c>
      <c r="E35" s="3" t="s">
        <v>69</v>
      </c>
      <c r="F35" s="3" t="s">
        <v>69</v>
      </c>
      <c r="G35" s="3" t="s">
        <v>3</v>
      </c>
      <c r="H35" s="3" t="s">
        <v>69</v>
      </c>
      <c r="I35" s="3" t="s">
        <v>69</v>
      </c>
      <c r="J35" s="3" t="s">
        <v>69</v>
      </c>
      <c r="K35" s="3" t="s">
        <v>3</v>
      </c>
      <c r="L35" s="3" t="s">
        <v>69</v>
      </c>
      <c r="M35" s="3" t="s">
        <v>69</v>
      </c>
      <c r="N35" s="3" t="s">
        <v>69</v>
      </c>
      <c r="O35" s="3" t="s">
        <v>3</v>
      </c>
      <c r="P35" s="3" t="s">
        <v>69</v>
      </c>
      <c r="Q35" s="3" t="s">
        <v>69</v>
      </c>
      <c r="R35" s="3" t="s">
        <v>69</v>
      </c>
      <c r="S35" s="3" t="s">
        <v>3</v>
      </c>
      <c r="T35" s="3" t="s">
        <v>69</v>
      </c>
      <c r="U35" s="3" t="s">
        <v>69</v>
      </c>
      <c r="V35" s="3" t="s">
        <v>69</v>
      </c>
      <c r="W35" s="3" t="s">
        <v>3</v>
      </c>
      <c r="X35" s="3" t="s">
        <v>69</v>
      </c>
      <c r="Y35" s="3" t="s">
        <v>69</v>
      </c>
      <c r="Z35" s="3" t="s">
        <v>69</v>
      </c>
      <c r="AA35" s="3" t="s">
        <v>3</v>
      </c>
      <c r="AB35" s="3" t="s">
        <v>69</v>
      </c>
      <c r="AC35" s="3" t="s">
        <v>69</v>
      </c>
      <c r="AD35" s="3" t="s">
        <v>69</v>
      </c>
      <c r="AE35" s="3" t="s">
        <v>3</v>
      </c>
      <c r="AF35" s="3" t="s">
        <v>69</v>
      </c>
      <c r="AG35" s="3" t="s">
        <v>69</v>
      </c>
      <c r="AH35" s="3" t="s">
        <v>69</v>
      </c>
      <c r="AI35" s="3" t="s">
        <v>3</v>
      </c>
      <c r="AJ35" s="3" t="s">
        <v>69</v>
      </c>
      <c r="AK35" s="3" t="s">
        <v>69</v>
      </c>
      <c r="AL35" s="3" t="s">
        <v>69</v>
      </c>
      <c r="AM35" s="3" t="s">
        <v>3</v>
      </c>
      <c r="AN35" s="3" t="s">
        <v>69</v>
      </c>
      <c r="AO35" s="3" t="s">
        <v>69</v>
      </c>
      <c r="AP35" s="3" t="s">
        <v>69</v>
      </c>
      <c r="AQ35" s="3" t="s">
        <v>3</v>
      </c>
      <c r="AR35" s="3" t="s">
        <v>69</v>
      </c>
      <c r="AS35" s="3" t="s">
        <v>69</v>
      </c>
      <c r="AT35" s="3" t="s">
        <v>69</v>
      </c>
      <c r="AU35" s="3" t="s">
        <v>3</v>
      </c>
      <c r="AV35" s="3"/>
      <c r="AW35" s="3"/>
      <c r="AX35" s="3"/>
      <c r="AY35" s="3"/>
    </row>
    <row r="36" spans="2:51" x14ac:dyDescent="0.35">
      <c r="C36" s="49">
        <v>2</v>
      </c>
      <c r="D36" s="3" t="s">
        <v>70</v>
      </c>
      <c r="E36" s="3" t="s">
        <v>70</v>
      </c>
      <c r="F36" s="3" t="s">
        <v>70</v>
      </c>
      <c r="G36" s="3" t="s">
        <v>4</v>
      </c>
      <c r="H36" s="3" t="s">
        <v>70</v>
      </c>
      <c r="I36" s="3" t="s">
        <v>70</v>
      </c>
      <c r="J36" s="3" t="s">
        <v>70</v>
      </c>
      <c r="K36" s="3" t="s">
        <v>4</v>
      </c>
      <c r="L36" s="3" t="s">
        <v>69</v>
      </c>
      <c r="M36" s="3" t="s">
        <v>69</v>
      </c>
      <c r="N36" s="3" t="s">
        <v>69</v>
      </c>
      <c r="O36" s="3" t="s">
        <v>3</v>
      </c>
      <c r="P36" s="3" t="s">
        <v>70</v>
      </c>
      <c r="Q36" s="3" t="s">
        <v>72</v>
      </c>
      <c r="R36" s="3" t="s">
        <v>70</v>
      </c>
      <c r="S36" s="3" t="s">
        <v>4</v>
      </c>
      <c r="T36" s="3" t="s">
        <v>70</v>
      </c>
      <c r="U36" s="3" t="s">
        <v>72</v>
      </c>
      <c r="V36" s="3" t="s">
        <v>72</v>
      </c>
      <c r="W36" s="3" t="s">
        <v>4</v>
      </c>
      <c r="X36" s="3" t="s">
        <v>70</v>
      </c>
      <c r="Y36" s="3" t="s">
        <v>72</v>
      </c>
      <c r="Z36" s="3" t="s">
        <v>72</v>
      </c>
      <c r="AA36" s="3" t="s">
        <v>4</v>
      </c>
      <c r="AB36" s="3" t="s">
        <v>70</v>
      </c>
      <c r="AC36" s="3" t="s">
        <v>72</v>
      </c>
      <c r="AD36" s="3" t="s">
        <v>72</v>
      </c>
      <c r="AE36" s="3" t="s">
        <v>4</v>
      </c>
      <c r="AF36" s="3" t="s">
        <v>70</v>
      </c>
      <c r="AG36" s="3" t="s">
        <v>72</v>
      </c>
      <c r="AH36" s="3" t="s">
        <v>72</v>
      </c>
      <c r="AI36" s="3" t="s">
        <v>4</v>
      </c>
      <c r="AJ36" s="3" t="s">
        <v>69</v>
      </c>
      <c r="AK36" s="3" t="s">
        <v>69</v>
      </c>
      <c r="AL36" s="3" t="s">
        <v>69</v>
      </c>
      <c r="AM36" s="3" t="s">
        <v>3</v>
      </c>
      <c r="AN36" s="3" t="s">
        <v>70</v>
      </c>
      <c r="AO36" s="3" t="s">
        <v>69</v>
      </c>
      <c r="AP36" s="3" t="s">
        <v>72</v>
      </c>
      <c r="AQ36" s="3" t="s">
        <v>26</v>
      </c>
      <c r="AR36" s="3" t="s">
        <v>70</v>
      </c>
      <c r="AS36" s="3" t="s">
        <v>72</v>
      </c>
      <c r="AT36" s="3" t="s">
        <v>70</v>
      </c>
      <c r="AU36" s="3" t="s">
        <v>4</v>
      </c>
      <c r="AV36" s="3"/>
      <c r="AW36" s="3"/>
      <c r="AX36" s="3"/>
      <c r="AY36" s="3"/>
    </row>
    <row r="37" spans="2:51" x14ac:dyDescent="0.35">
      <c r="C37" s="49">
        <v>3</v>
      </c>
      <c r="D37" s="3" t="s">
        <v>69</v>
      </c>
      <c r="E37" s="3" t="s">
        <v>70</v>
      </c>
      <c r="F37" s="3" t="s">
        <v>70</v>
      </c>
      <c r="G37" s="3" t="s">
        <v>26</v>
      </c>
      <c r="H37" s="3" t="s">
        <v>69</v>
      </c>
      <c r="I37" s="3" t="s">
        <v>69</v>
      </c>
      <c r="J37" s="3" t="s">
        <v>69</v>
      </c>
      <c r="K37" s="3" t="s">
        <v>3</v>
      </c>
      <c r="L37" s="3" t="s">
        <v>69</v>
      </c>
      <c r="M37" s="3" t="s">
        <v>69</v>
      </c>
      <c r="N37" s="3" t="s">
        <v>69</v>
      </c>
      <c r="O37" s="3" t="s">
        <v>3</v>
      </c>
      <c r="P37" s="3" t="s">
        <v>69</v>
      </c>
      <c r="Q37" s="3" t="s">
        <v>72</v>
      </c>
      <c r="R37" s="3" t="s">
        <v>70</v>
      </c>
      <c r="S37" s="3" t="s">
        <v>26</v>
      </c>
      <c r="T37" s="3" t="s">
        <v>69</v>
      </c>
      <c r="U37" s="3" t="s">
        <v>72</v>
      </c>
      <c r="V37" s="3" t="s">
        <v>72</v>
      </c>
      <c r="W37" s="3" t="s">
        <v>26</v>
      </c>
      <c r="X37" s="3" t="s">
        <v>69</v>
      </c>
      <c r="Y37" s="3" t="s">
        <v>72</v>
      </c>
      <c r="Z37" s="3" t="s">
        <v>72</v>
      </c>
      <c r="AA37" s="3" t="s">
        <v>26</v>
      </c>
      <c r="AB37" s="3" t="s">
        <v>69</v>
      </c>
      <c r="AC37" s="3" t="s">
        <v>72</v>
      </c>
      <c r="AD37" s="3" t="s">
        <v>72</v>
      </c>
      <c r="AE37" s="3" t="s">
        <v>26</v>
      </c>
      <c r="AF37" s="3" t="s">
        <v>69</v>
      </c>
      <c r="AG37" s="3" t="s">
        <v>72</v>
      </c>
      <c r="AH37" s="3" t="s">
        <v>72</v>
      </c>
      <c r="AI37" s="3" t="s">
        <v>26</v>
      </c>
      <c r="AJ37" s="3" t="s">
        <v>69</v>
      </c>
      <c r="AK37" s="3" t="s">
        <v>69</v>
      </c>
      <c r="AL37" s="3" t="s">
        <v>69</v>
      </c>
      <c r="AM37" s="3" t="s">
        <v>3</v>
      </c>
      <c r="AN37" s="3" t="s">
        <v>69</v>
      </c>
      <c r="AO37" s="3" t="s">
        <v>69</v>
      </c>
      <c r="AP37" s="3" t="s">
        <v>69</v>
      </c>
      <c r="AQ37" s="3" t="s">
        <v>3</v>
      </c>
      <c r="AR37" s="3" t="s">
        <v>69</v>
      </c>
      <c r="AS37" s="3" t="s">
        <v>72</v>
      </c>
      <c r="AT37" s="3" t="s">
        <v>70</v>
      </c>
      <c r="AU37" s="3" t="s">
        <v>26</v>
      </c>
      <c r="AV37" s="3"/>
      <c r="AW37" s="3"/>
      <c r="AX37" s="3"/>
      <c r="AY37" s="3"/>
    </row>
    <row r="38" spans="2:51" x14ac:dyDescent="0.35">
      <c r="C38" s="49">
        <v>4</v>
      </c>
      <c r="D38" s="3" t="s">
        <v>70</v>
      </c>
      <c r="E38" s="3" t="s">
        <v>69</v>
      </c>
      <c r="F38" s="3" t="s">
        <v>69</v>
      </c>
      <c r="G38" s="3" t="s">
        <v>5</v>
      </c>
      <c r="H38" s="3" t="s">
        <v>70</v>
      </c>
      <c r="I38" s="3" t="s">
        <v>70</v>
      </c>
      <c r="J38" s="3" t="s">
        <v>70</v>
      </c>
      <c r="K38" s="3" t="s">
        <v>4</v>
      </c>
      <c r="L38" s="3" t="s">
        <v>70</v>
      </c>
      <c r="M38" s="3" t="s">
        <v>69</v>
      </c>
      <c r="N38" s="3" t="s">
        <v>69</v>
      </c>
      <c r="O38" s="3" t="s">
        <v>5</v>
      </c>
      <c r="P38" s="3" t="s">
        <v>70</v>
      </c>
      <c r="Q38" s="3" t="s">
        <v>69</v>
      </c>
      <c r="R38" s="3" t="s">
        <v>69</v>
      </c>
      <c r="S38" s="3" t="s">
        <v>5</v>
      </c>
      <c r="T38" s="3" t="s">
        <v>70</v>
      </c>
      <c r="U38" s="3" t="s">
        <v>69</v>
      </c>
      <c r="V38" s="3" t="s">
        <v>69</v>
      </c>
      <c r="W38" s="3" t="s">
        <v>5</v>
      </c>
      <c r="X38" s="3" t="s">
        <v>69</v>
      </c>
      <c r="Y38" s="3" t="s">
        <v>69</v>
      </c>
      <c r="Z38" s="3" t="s">
        <v>69</v>
      </c>
      <c r="AA38" s="3" t="s">
        <v>5</v>
      </c>
      <c r="AB38" s="3" t="s">
        <v>69</v>
      </c>
      <c r="AC38" s="3" t="s">
        <v>69</v>
      </c>
      <c r="AD38" s="3" t="s">
        <v>69</v>
      </c>
      <c r="AE38" s="3" t="s">
        <v>5</v>
      </c>
      <c r="AF38" s="3" t="s">
        <v>70</v>
      </c>
      <c r="AG38" s="3" t="s">
        <v>69</v>
      </c>
      <c r="AH38" s="3" t="s">
        <v>69</v>
      </c>
      <c r="AI38" s="3" t="s">
        <v>5</v>
      </c>
      <c r="AJ38" s="3" t="s">
        <v>69</v>
      </c>
      <c r="AK38" s="3" t="s">
        <v>69</v>
      </c>
      <c r="AL38" s="3" t="s">
        <v>69</v>
      </c>
      <c r="AM38" s="3" t="s">
        <v>3</v>
      </c>
      <c r="AN38" s="3" t="s">
        <v>69</v>
      </c>
      <c r="AO38" s="3" t="s">
        <v>69</v>
      </c>
      <c r="AP38" s="3" t="s">
        <v>69</v>
      </c>
      <c r="AQ38" s="3" t="s">
        <v>4</v>
      </c>
      <c r="AR38" s="3" t="s">
        <v>70</v>
      </c>
      <c r="AS38" s="3" t="s">
        <v>69</v>
      </c>
      <c r="AT38" s="3" t="s">
        <v>69</v>
      </c>
      <c r="AU38" s="3" t="s">
        <v>5</v>
      </c>
      <c r="AV38" s="3"/>
      <c r="AW38" s="3"/>
      <c r="AX38" s="3"/>
      <c r="AY38" s="3"/>
    </row>
    <row r="39" spans="2:51" x14ac:dyDescent="0.35">
      <c r="C39" s="49">
        <v>5</v>
      </c>
      <c r="D39" s="3" t="s">
        <v>70</v>
      </c>
      <c r="E39" s="3" t="s">
        <v>69</v>
      </c>
      <c r="F39" s="3" t="s">
        <v>70</v>
      </c>
      <c r="G39" s="3" t="s">
        <v>7</v>
      </c>
      <c r="H39" s="3" t="s">
        <v>69</v>
      </c>
      <c r="I39" s="3" t="s">
        <v>69</v>
      </c>
      <c r="J39" s="3" t="s">
        <v>69</v>
      </c>
      <c r="K39" s="3" t="s">
        <v>3</v>
      </c>
      <c r="L39" s="3" t="s">
        <v>69</v>
      </c>
      <c r="M39" s="3" t="s">
        <v>70</v>
      </c>
      <c r="N39" s="3" t="s">
        <v>70</v>
      </c>
      <c r="O39" s="3" t="s">
        <v>26</v>
      </c>
      <c r="P39" s="3" t="s">
        <v>70</v>
      </c>
      <c r="Q39" s="3" t="s">
        <v>70</v>
      </c>
      <c r="R39" s="3" t="s">
        <v>70</v>
      </c>
      <c r="S39" s="3" t="s">
        <v>4</v>
      </c>
      <c r="T39" s="3" t="s">
        <v>69</v>
      </c>
      <c r="U39" s="3" t="s">
        <v>69</v>
      </c>
      <c r="V39" s="3" t="s">
        <v>69</v>
      </c>
      <c r="W39" s="3" t="s">
        <v>3</v>
      </c>
      <c r="X39" s="3" t="s">
        <v>69</v>
      </c>
      <c r="Y39" s="3" t="s">
        <v>69</v>
      </c>
      <c r="Z39" s="3" t="s">
        <v>69</v>
      </c>
      <c r="AA39" s="3" t="s">
        <v>3</v>
      </c>
      <c r="AB39" s="3" t="s">
        <v>69</v>
      </c>
      <c r="AC39" s="3" t="s">
        <v>69</v>
      </c>
      <c r="AD39" s="3" t="s">
        <v>69</v>
      </c>
      <c r="AE39" s="3" t="s">
        <v>3</v>
      </c>
      <c r="AF39" s="3" t="s">
        <v>69</v>
      </c>
      <c r="AG39" s="3" t="s">
        <v>70</v>
      </c>
      <c r="AH39" s="3" t="s">
        <v>70</v>
      </c>
      <c r="AI39" s="3" t="s">
        <v>26</v>
      </c>
      <c r="AJ39" s="3" t="s">
        <v>69</v>
      </c>
      <c r="AK39" s="3" t="s">
        <v>69</v>
      </c>
      <c r="AL39" s="3" t="s">
        <v>69</v>
      </c>
      <c r="AM39" s="3" t="s">
        <v>3</v>
      </c>
      <c r="AN39" s="3" t="s">
        <v>69</v>
      </c>
      <c r="AO39" s="3" t="s">
        <v>69</v>
      </c>
      <c r="AP39" s="3" t="s">
        <v>69</v>
      </c>
      <c r="AQ39" s="3" t="s">
        <v>26</v>
      </c>
      <c r="AR39" s="3" t="s">
        <v>69</v>
      </c>
      <c r="AS39" s="3" t="s">
        <v>70</v>
      </c>
      <c r="AT39" s="3" t="s">
        <v>70</v>
      </c>
      <c r="AU39" s="3" t="s">
        <v>26</v>
      </c>
      <c r="AV39" s="3"/>
      <c r="AW39" s="3"/>
      <c r="AX39" s="3"/>
      <c r="AY39" s="3"/>
    </row>
    <row r="40" spans="2:51" x14ac:dyDescent="0.35">
      <c r="C40" s="49">
        <v>6</v>
      </c>
      <c r="D40" s="3" t="s">
        <v>69</v>
      </c>
      <c r="E40" s="3" t="s">
        <v>69</v>
      </c>
      <c r="F40" s="3" t="s">
        <v>69</v>
      </c>
      <c r="G40" s="3" t="s">
        <v>3</v>
      </c>
      <c r="H40" s="3" t="s">
        <v>69</v>
      </c>
      <c r="I40" s="3" t="s">
        <v>69</v>
      </c>
      <c r="J40" s="3" t="s">
        <v>69</v>
      </c>
      <c r="K40" s="3" t="s">
        <v>3</v>
      </c>
      <c r="L40" s="3" t="s">
        <v>69</v>
      </c>
      <c r="M40" s="3" t="s">
        <v>69</v>
      </c>
      <c r="N40" s="3" t="s">
        <v>69</v>
      </c>
      <c r="O40" s="3" t="s">
        <v>3</v>
      </c>
      <c r="P40" s="3" t="s">
        <v>69</v>
      </c>
      <c r="Q40" s="3" t="s">
        <v>69</v>
      </c>
      <c r="R40" s="3" t="s">
        <v>69</v>
      </c>
      <c r="S40" s="3" t="s">
        <v>3</v>
      </c>
      <c r="T40" s="3" t="s">
        <v>69</v>
      </c>
      <c r="U40" s="3" t="s">
        <v>69</v>
      </c>
      <c r="V40" s="3" t="s">
        <v>69</v>
      </c>
      <c r="W40" s="3" t="s">
        <v>3</v>
      </c>
      <c r="X40" s="3" t="s">
        <v>69</v>
      </c>
      <c r="Y40" s="3" t="s">
        <v>69</v>
      </c>
      <c r="Z40" s="3" t="s">
        <v>69</v>
      </c>
      <c r="AA40" s="3" t="s">
        <v>3</v>
      </c>
      <c r="AB40" s="3" t="s">
        <v>69</v>
      </c>
      <c r="AC40" s="3" t="s">
        <v>69</v>
      </c>
      <c r="AD40" s="3" t="s">
        <v>69</v>
      </c>
      <c r="AE40" s="3" t="s">
        <v>3</v>
      </c>
      <c r="AF40" s="3" t="s">
        <v>69</v>
      </c>
      <c r="AG40" s="3" t="s">
        <v>69</v>
      </c>
      <c r="AH40" s="3" t="s">
        <v>69</v>
      </c>
      <c r="AI40" s="3" t="s">
        <v>3</v>
      </c>
      <c r="AJ40" s="3" t="s">
        <v>69</v>
      </c>
      <c r="AK40" s="3" t="s">
        <v>69</v>
      </c>
      <c r="AL40" s="3" t="s">
        <v>69</v>
      </c>
      <c r="AM40" s="3" t="s">
        <v>3</v>
      </c>
      <c r="AN40" s="3" t="s">
        <v>70</v>
      </c>
      <c r="AO40" s="3" t="s">
        <v>69</v>
      </c>
      <c r="AP40" s="3" t="s">
        <v>70</v>
      </c>
      <c r="AQ40" s="3" t="s">
        <v>7</v>
      </c>
      <c r="AR40" s="3" t="s">
        <v>69</v>
      </c>
      <c r="AS40" s="3" t="s">
        <v>69</v>
      </c>
      <c r="AT40" s="3" t="s">
        <v>69</v>
      </c>
      <c r="AU40" s="3" t="s">
        <v>3</v>
      </c>
      <c r="AV40" s="3"/>
      <c r="AW40" s="3"/>
      <c r="AX40" s="3"/>
      <c r="AY40" s="3"/>
    </row>
    <row r="41" spans="2:51" x14ac:dyDescent="0.35">
      <c r="C41" s="49">
        <v>7</v>
      </c>
      <c r="D41" s="3" t="s">
        <v>69</v>
      </c>
      <c r="E41" s="3" t="s">
        <v>69</v>
      </c>
      <c r="F41" s="3" t="s">
        <v>69</v>
      </c>
      <c r="G41" s="3" t="s">
        <v>3</v>
      </c>
      <c r="H41" s="3" t="s">
        <v>69</v>
      </c>
      <c r="I41" s="3" t="s">
        <v>69</v>
      </c>
      <c r="J41" s="3" t="s">
        <v>69</v>
      </c>
      <c r="K41" s="3" t="s">
        <v>3</v>
      </c>
      <c r="L41" s="3" t="s">
        <v>69</v>
      </c>
      <c r="M41" s="3" t="s">
        <v>69</v>
      </c>
      <c r="N41" s="3" t="s">
        <v>69</v>
      </c>
      <c r="O41" s="3" t="s">
        <v>3</v>
      </c>
      <c r="P41" s="3" t="s">
        <v>69</v>
      </c>
      <c r="Q41" s="3" t="s">
        <v>69</v>
      </c>
      <c r="R41" s="3" t="s">
        <v>69</v>
      </c>
      <c r="S41" s="3" t="s">
        <v>3</v>
      </c>
      <c r="T41" s="3" t="s">
        <v>69</v>
      </c>
      <c r="U41" s="3" t="s">
        <v>69</v>
      </c>
      <c r="V41" s="3" t="s">
        <v>69</v>
      </c>
      <c r="W41" s="3" t="s">
        <v>3</v>
      </c>
      <c r="X41" s="3" t="s">
        <v>69</v>
      </c>
      <c r="Y41" s="3" t="s">
        <v>69</v>
      </c>
      <c r="Z41" s="3" t="s">
        <v>69</v>
      </c>
      <c r="AA41" s="3" t="s">
        <v>3</v>
      </c>
      <c r="AB41" s="3" t="s">
        <v>69</v>
      </c>
      <c r="AC41" s="3" t="s">
        <v>69</v>
      </c>
      <c r="AD41" s="3" t="s">
        <v>69</v>
      </c>
      <c r="AE41" s="3" t="s">
        <v>3</v>
      </c>
      <c r="AF41" s="3" t="s">
        <v>69</v>
      </c>
      <c r="AG41" s="3" t="s">
        <v>69</v>
      </c>
      <c r="AH41" s="3" t="s">
        <v>69</v>
      </c>
      <c r="AI41" s="3" t="s">
        <v>3</v>
      </c>
      <c r="AJ41" s="3" t="s">
        <v>69</v>
      </c>
      <c r="AK41" s="3" t="s">
        <v>69</v>
      </c>
      <c r="AL41" s="3" t="s">
        <v>69</v>
      </c>
      <c r="AM41" s="3" t="s">
        <v>3</v>
      </c>
      <c r="AN41" s="3" t="s">
        <v>69</v>
      </c>
      <c r="AO41" s="3" t="s">
        <v>69</v>
      </c>
      <c r="AP41" s="3" t="s">
        <v>69</v>
      </c>
      <c r="AQ41" s="3" t="s">
        <v>3</v>
      </c>
      <c r="AR41" s="3" t="s">
        <v>70</v>
      </c>
      <c r="AS41" s="3" t="s">
        <v>70</v>
      </c>
      <c r="AT41" s="3" t="s">
        <v>70</v>
      </c>
      <c r="AU41" s="3" t="s">
        <v>4</v>
      </c>
      <c r="AV41" s="3"/>
      <c r="AW41" s="3"/>
      <c r="AX41" s="3"/>
      <c r="AY41" s="3"/>
    </row>
    <row r="42" spans="2:51" x14ac:dyDescent="0.35">
      <c r="C42" s="49">
        <v>8</v>
      </c>
      <c r="D42" s="3" t="s">
        <v>69</v>
      </c>
      <c r="E42" s="3" t="s">
        <v>69</v>
      </c>
      <c r="F42" s="3" t="s">
        <v>69</v>
      </c>
      <c r="G42" s="3" t="s">
        <v>79</v>
      </c>
      <c r="H42" s="3" t="s">
        <v>69</v>
      </c>
      <c r="I42" s="3" t="s">
        <v>69</v>
      </c>
      <c r="J42" s="3" t="s">
        <v>69</v>
      </c>
      <c r="K42" s="3" t="s">
        <v>79</v>
      </c>
      <c r="L42" s="3" t="s">
        <v>69</v>
      </c>
      <c r="M42" s="3" t="s">
        <v>69</v>
      </c>
      <c r="N42" s="3" t="s">
        <v>69</v>
      </c>
      <c r="O42" s="3" t="s">
        <v>3</v>
      </c>
      <c r="P42" s="3" t="s">
        <v>69</v>
      </c>
      <c r="Q42" s="3" t="s">
        <v>69</v>
      </c>
      <c r="R42" s="3" t="s">
        <v>69</v>
      </c>
      <c r="S42" s="3" t="s">
        <v>79</v>
      </c>
      <c r="T42" s="3" t="s">
        <v>69</v>
      </c>
      <c r="U42" s="3" t="s">
        <v>69</v>
      </c>
      <c r="V42" s="3" t="s">
        <v>69</v>
      </c>
      <c r="W42" s="3" t="s">
        <v>79</v>
      </c>
      <c r="X42" s="3" t="s">
        <v>69</v>
      </c>
      <c r="Y42" s="3" t="s">
        <v>69</v>
      </c>
      <c r="Z42" s="3" t="s">
        <v>69</v>
      </c>
      <c r="AA42" s="3" t="s">
        <v>79</v>
      </c>
      <c r="AB42" s="3" t="s">
        <v>69</v>
      </c>
      <c r="AC42" s="3" t="s">
        <v>69</v>
      </c>
      <c r="AD42" s="3" t="s">
        <v>69</v>
      </c>
      <c r="AE42" s="3" t="s">
        <v>79</v>
      </c>
      <c r="AF42" s="3" t="s">
        <v>69</v>
      </c>
      <c r="AG42" s="3" t="s">
        <v>69</v>
      </c>
      <c r="AH42" s="3" t="s">
        <v>69</v>
      </c>
      <c r="AI42" s="3" t="s">
        <v>79</v>
      </c>
      <c r="AJ42" s="3" t="s">
        <v>69</v>
      </c>
      <c r="AK42" s="3" t="s">
        <v>69</v>
      </c>
      <c r="AL42" s="3" t="s">
        <v>69</v>
      </c>
      <c r="AM42" s="3" t="s">
        <v>3</v>
      </c>
      <c r="AN42" s="3" t="s">
        <v>69</v>
      </c>
      <c r="AO42" s="3" t="s">
        <v>69</v>
      </c>
      <c r="AP42" s="3" t="s">
        <v>69</v>
      </c>
      <c r="AQ42" s="3" t="s">
        <v>79</v>
      </c>
      <c r="AR42" s="3" t="s">
        <v>70</v>
      </c>
      <c r="AS42" s="3" t="s">
        <v>69</v>
      </c>
      <c r="AT42" s="3" t="s">
        <v>70</v>
      </c>
      <c r="AU42" s="3" t="s">
        <v>5</v>
      </c>
      <c r="AV42" s="3"/>
      <c r="AW42" s="3"/>
      <c r="AX42" s="3"/>
      <c r="AY42" s="3"/>
    </row>
    <row r="43" spans="2:51" x14ac:dyDescent="0.35">
      <c r="C43" t="s">
        <v>96</v>
      </c>
      <c r="D43" s="3">
        <f>COUNTIF(D35:D42,"+")</f>
        <v>5</v>
      </c>
      <c r="E43" s="3">
        <f t="shared" ref="E43:AU43" si="2">COUNTIF(E35:E42,"+")</f>
        <v>6</v>
      </c>
      <c r="F43" s="3">
        <f t="shared" si="2"/>
        <v>5</v>
      </c>
      <c r="G43" s="3" t="s">
        <v>27</v>
      </c>
      <c r="H43" s="3">
        <f t="shared" si="2"/>
        <v>6</v>
      </c>
      <c r="I43" s="3">
        <f t="shared" si="2"/>
        <v>6</v>
      </c>
      <c r="J43" s="3">
        <f t="shared" si="2"/>
        <v>6</v>
      </c>
      <c r="K43" s="3" t="s">
        <v>27</v>
      </c>
      <c r="L43" s="3">
        <f t="shared" si="2"/>
        <v>7</v>
      </c>
      <c r="M43" s="3">
        <f t="shared" si="2"/>
        <v>7</v>
      </c>
      <c r="N43" s="3">
        <f t="shared" si="2"/>
        <v>7</v>
      </c>
      <c r="O43" s="3" t="s">
        <v>27</v>
      </c>
      <c r="P43" s="3">
        <f t="shared" si="2"/>
        <v>5</v>
      </c>
      <c r="Q43" s="3">
        <f t="shared" si="2"/>
        <v>5</v>
      </c>
      <c r="R43" s="3">
        <f t="shared" si="2"/>
        <v>5</v>
      </c>
      <c r="S43" s="3" t="s">
        <v>27</v>
      </c>
      <c r="T43" s="3">
        <f t="shared" si="2"/>
        <v>6</v>
      </c>
      <c r="U43" s="3">
        <f t="shared" si="2"/>
        <v>6</v>
      </c>
      <c r="V43" s="3">
        <f t="shared" si="2"/>
        <v>6</v>
      </c>
      <c r="W43" s="3" t="s">
        <v>27</v>
      </c>
      <c r="X43" s="3">
        <f t="shared" si="2"/>
        <v>7</v>
      </c>
      <c r="Y43" s="3">
        <f t="shared" si="2"/>
        <v>6</v>
      </c>
      <c r="Z43" s="3">
        <f t="shared" si="2"/>
        <v>6</v>
      </c>
      <c r="AA43" s="3" t="s">
        <v>27</v>
      </c>
      <c r="AB43" s="3">
        <f t="shared" ref="AB43" si="3">COUNTIF(AB35:AB42,"+")</f>
        <v>7</v>
      </c>
      <c r="AC43" s="3">
        <f t="shared" ref="AC43" si="4">COUNTIF(AC35:AC42,"+")</f>
        <v>6</v>
      </c>
      <c r="AD43" s="3">
        <f t="shared" ref="AD43" si="5">COUNTIF(AD35:AD42,"+")</f>
        <v>6</v>
      </c>
      <c r="AE43" s="3" t="s">
        <v>27</v>
      </c>
      <c r="AF43" s="3">
        <f t="shared" si="2"/>
        <v>6</v>
      </c>
      <c r="AG43" s="3">
        <f t="shared" si="2"/>
        <v>5</v>
      </c>
      <c r="AH43" s="3">
        <f t="shared" si="2"/>
        <v>5</v>
      </c>
      <c r="AI43" s="3">
        <f t="shared" si="2"/>
        <v>0</v>
      </c>
      <c r="AJ43" s="3">
        <f t="shared" si="2"/>
        <v>8</v>
      </c>
      <c r="AK43" s="3">
        <f t="shared" si="2"/>
        <v>8</v>
      </c>
      <c r="AL43" s="3">
        <f t="shared" si="2"/>
        <v>8</v>
      </c>
      <c r="AM43" s="3">
        <f t="shared" si="2"/>
        <v>0</v>
      </c>
      <c r="AN43" s="3">
        <f t="shared" si="2"/>
        <v>6</v>
      </c>
      <c r="AO43" s="3">
        <f t="shared" si="2"/>
        <v>8</v>
      </c>
      <c r="AP43" s="3">
        <f t="shared" si="2"/>
        <v>6</v>
      </c>
      <c r="AQ43" s="3">
        <f t="shared" si="2"/>
        <v>0</v>
      </c>
      <c r="AR43" s="3">
        <f t="shared" si="2"/>
        <v>4</v>
      </c>
      <c r="AS43" s="3">
        <f t="shared" si="2"/>
        <v>4</v>
      </c>
      <c r="AT43" s="3">
        <f t="shared" si="2"/>
        <v>3</v>
      </c>
      <c r="AU43" s="3">
        <f t="shared" si="2"/>
        <v>0</v>
      </c>
      <c r="AV43" s="3"/>
      <c r="AW43" s="3"/>
      <c r="AX43" s="3"/>
      <c r="AY43" s="3"/>
    </row>
    <row r="44" spans="2:51" x14ac:dyDescent="0.35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</row>
    <row r="45" spans="2:51" x14ac:dyDescent="0.35">
      <c r="B45" t="s">
        <v>80</v>
      </c>
      <c r="D45" s="3"/>
      <c r="E45" s="3" t="s">
        <v>3</v>
      </c>
      <c r="F45">
        <f>COUNTIF($D$35:$AZ$42,"PA")</f>
        <v>45</v>
      </c>
    </row>
    <row r="46" spans="2:51" x14ac:dyDescent="0.35">
      <c r="B46" t="s">
        <v>81</v>
      </c>
      <c r="E46" s="3" t="s">
        <v>26</v>
      </c>
      <c r="F46">
        <f>COUNTIF($D$35:$AZ$42,"ND")</f>
        <v>12</v>
      </c>
    </row>
    <row r="47" spans="2:51" x14ac:dyDescent="0.35">
      <c r="B47" t="s">
        <v>83</v>
      </c>
      <c r="E47" s="3" t="s">
        <v>74</v>
      </c>
      <c r="F47">
        <f>COUNTIF($D$35:$AZ$42,"PD(FPalt)")</f>
        <v>2</v>
      </c>
    </row>
    <row r="48" spans="2:51" x14ac:dyDescent="0.35">
      <c r="B48" t="s">
        <v>95</v>
      </c>
      <c r="E48" s="3" t="s">
        <v>5</v>
      </c>
      <c r="F48">
        <f>COUNTIF($D$35:$AZ$42,"PD")</f>
        <v>9</v>
      </c>
    </row>
    <row r="49" spans="2:10" x14ac:dyDescent="0.35">
      <c r="B49" t="s">
        <v>82</v>
      </c>
      <c r="E49" s="3" t="s">
        <v>4</v>
      </c>
      <c r="F49">
        <f>COUNTIF($D$35:$AZ$42,"NA")</f>
        <v>12</v>
      </c>
    </row>
    <row r="52" spans="2:10" x14ac:dyDescent="0.35">
      <c r="G52" s="50" t="s">
        <v>52</v>
      </c>
      <c r="H52" s="51"/>
      <c r="I52" s="51"/>
    </row>
    <row r="53" spans="2:10" x14ac:dyDescent="0.35">
      <c r="D53" s="52" t="s">
        <v>85</v>
      </c>
      <c r="E53" s="52" t="s">
        <v>41</v>
      </c>
      <c r="F53" s="52" t="s">
        <v>86</v>
      </c>
      <c r="G53" s="52" t="s">
        <v>87</v>
      </c>
      <c r="H53" s="52" t="s">
        <v>88</v>
      </c>
      <c r="I53" s="52"/>
    </row>
    <row r="54" spans="2:10" x14ac:dyDescent="0.35">
      <c r="D54" s="52" t="s">
        <v>89</v>
      </c>
      <c r="E54" s="52"/>
      <c r="F54" s="52"/>
      <c r="G54" s="53">
        <f>F45</f>
        <v>45</v>
      </c>
      <c r="H54" s="54">
        <f>F47+F48</f>
        <v>11</v>
      </c>
    </row>
    <row r="55" spans="2:10" x14ac:dyDescent="0.35">
      <c r="D55" s="52" t="s">
        <v>90</v>
      </c>
      <c r="E55" s="52"/>
      <c r="F55" s="52"/>
      <c r="G55" s="55">
        <f>F46</f>
        <v>12</v>
      </c>
      <c r="H55" s="56">
        <f>F49</f>
        <v>12</v>
      </c>
      <c r="I55" t="s">
        <v>27</v>
      </c>
      <c r="J55">
        <f>G54+G55+H54+H55</f>
        <v>80</v>
      </c>
    </row>
    <row r="57" spans="2:10" x14ac:dyDescent="0.35">
      <c r="D57" s="44" t="s">
        <v>91</v>
      </c>
      <c r="E57" s="44"/>
      <c r="F57" s="44"/>
      <c r="G57" s="44"/>
      <c r="H57" s="44"/>
      <c r="I57" s="57">
        <f>(G54+H54)/(G54+H54+G55)*100</f>
        <v>82.35294117647058</v>
      </c>
    </row>
    <row r="58" spans="2:10" x14ac:dyDescent="0.35">
      <c r="D58" s="44" t="s">
        <v>92</v>
      </c>
      <c r="E58" s="44"/>
      <c r="F58" s="44"/>
      <c r="G58" s="44"/>
      <c r="H58" s="44"/>
      <c r="I58" s="57">
        <f>(G54+G55)/(G54+G55+H54)*100</f>
        <v>83.82352941176471</v>
      </c>
    </row>
    <row r="59" spans="2:10" x14ac:dyDescent="0.35">
      <c r="D59" s="44" t="s">
        <v>93</v>
      </c>
      <c r="E59" s="44"/>
      <c r="F59" s="44"/>
      <c r="G59" s="44"/>
      <c r="H59" s="44"/>
      <c r="I59" s="57">
        <f>(G54+H55)/(G54+H55+H54+G55)*100</f>
        <v>71.25</v>
      </c>
    </row>
    <row r="60" spans="2:10" x14ac:dyDescent="0.35">
      <c r="D60" s="44" t="s">
        <v>94</v>
      </c>
      <c r="E60" s="44"/>
      <c r="F60" s="44"/>
      <c r="G60" s="44"/>
      <c r="H60" s="44"/>
      <c r="I60" s="57">
        <f>F47/(F45+F47+F48)*100</f>
        <v>3.5714285714285712</v>
      </c>
    </row>
    <row r="61" spans="2:10" x14ac:dyDescent="0.35">
      <c r="D61" s="44"/>
      <c r="E61" s="44"/>
      <c r="F61" s="44"/>
      <c r="G61" s="44"/>
      <c r="H61" s="44"/>
      <c r="I61" s="57"/>
    </row>
  </sheetData>
  <mergeCells count="15">
    <mergeCell ref="L32:O32"/>
    <mergeCell ref="C10:D10"/>
    <mergeCell ref="E10:F10"/>
    <mergeCell ref="G10:H10"/>
    <mergeCell ref="D32:G32"/>
    <mergeCell ref="H32:K32"/>
    <mergeCell ref="AN32:AQ32"/>
    <mergeCell ref="AR32:AU32"/>
    <mergeCell ref="AV32:AY32"/>
    <mergeCell ref="P32:S32"/>
    <mergeCell ref="T32:W32"/>
    <mergeCell ref="X32:AA32"/>
    <mergeCell ref="AB32:AE32"/>
    <mergeCell ref="AF32:AI32"/>
    <mergeCell ref="AJ32:AM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F1597BAFFF304195BD8C93DCDA6C17" ma:contentTypeVersion="80" ma:contentTypeDescription="Create a new document." ma:contentTypeScope="" ma:versionID="0d5b54b3594eacc93aea365d118fdf75">
  <xsd:schema xmlns:xsd="http://www.w3.org/2001/XMLSchema" xmlns:xs="http://www.w3.org/2001/XMLSchema" xmlns:p="http://schemas.microsoft.com/office/2006/metadata/properties" xmlns:ns1="http://schemas.microsoft.com/sharepoint/v3" xmlns:ns2="8fbc1789-8403-434d-95f1-0aaab5543622" xmlns:ns3="7ceb7d65-1530-4956-bf59-b3dba2b2b9cd" xmlns:ns4="b03a1b0e-073b-4240-9f24-9632371bb35c" targetNamespace="http://schemas.microsoft.com/office/2006/metadata/properties" ma:root="true" ma:fieldsID="1f7d7e9bbf14a803e399d5d885f0e69e" ns1:_="" ns2:_="" ns3:_="" ns4:_="">
    <xsd:import namespace="http://schemas.microsoft.com/sharepoint/v3"/>
    <xsd:import namespace="8fbc1789-8403-434d-95f1-0aaab5543622"/>
    <xsd:import namespace="7ceb7d65-1530-4956-bf59-b3dba2b2b9cd"/>
    <xsd:import namespace="b03a1b0e-073b-4240-9f24-9632371bb35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c1789-8403-434d-95f1-0aaab55436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c87fe84-972f-4137-b4f3-307d9894c7f7}" ma:internalName="TaxCatchAll" ma:showField="CatchAllData" ma:web="8fbc1789-8403-434d-95f1-0aaab5543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b7d65-1530-4956-bf59-b3dba2b2b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1cccb08-cbc1-4be7-aef6-ff3b7bf618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a1b0e-073b-4240-9f24-9632371bb3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fbc1789-8403-434d-95f1-0aaab5543622" xsi:nil="true"/>
    <lcf76f155ced4ddcb4097134ff3c332f xmlns="7ceb7d65-1530-4956-bf59-b3dba2b2b9cd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3DDCEE-6137-4484-A7A7-6A82A5DF4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bc1789-8403-434d-95f1-0aaab5543622"/>
    <ds:schemaRef ds:uri="7ceb7d65-1530-4956-bf59-b3dba2b2b9cd"/>
    <ds:schemaRef ds:uri="b03a1b0e-073b-4240-9f24-9632371bb3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2D802E-C1E2-4AA8-9C6E-D500B7C76B3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9A631A8-043F-4E94-A68F-B361C8D08D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3E3CA8-61F0-4DFB-B547-A6B3655F990C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fbc1789-8403-434d-95f1-0aaab5543622"/>
    <ds:schemaRef ds:uri="http://schemas.microsoft.com/office/2006/documentManagement/types"/>
    <ds:schemaRef ds:uri="http://schemas.microsoft.com/office/infopath/2007/PartnerControls"/>
    <ds:schemaRef ds:uri="b03a1b0e-073b-4240-9f24-9632371bb35c"/>
    <ds:schemaRef ds:uri="http://purl.org/dc/dcmitype/"/>
    <ds:schemaRef ds:uri="http://schemas.microsoft.com/sharepoint/v3"/>
    <ds:schemaRef ds:uri="7ceb7d65-1530-4956-bf59-b3dba2b2b9c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MCS</vt:lpstr>
      <vt:lpstr>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Hilde Johanne Skår</dc:creator>
  <cp:keywords/>
  <dc:description/>
  <cp:lastModifiedBy>Hilde Johanne Skår</cp:lastModifiedBy>
  <cp:revision/>
  <dcterms:created xsi:type="dcterms:W3CDTF">2024-11-14T13:26:28Z</dcterms:created>
  <dcterms:modified xsi:type="dcterms:W3CDTF">2026-04-21T05:41:48Z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0x01010015F1597BAFFF304195BD8C93DCDA6C17</vt:lpwstr>
  </property>
  <property fmtid="{D5CDD505-2E9C-101B-9397-08002B2CF9AE}" pid="3" name="MediaServiceImageTags">
    <vt:lpwstr/>
  </property>
</Properties>
</file>